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num85.sharepoint.com/sites/LesJules/Documents partages/04-Commerce/Documents Commerciaux les Jules/Bon de Commande/"/>
    </mc:Choice>
  </mc:AlternateContent>
  <xr:revisionPtr revIDLastSave="562" documentId="13_ncr:1_{8BD7369C-ADA0-4971-972A-EB27EC68D0B9}" xr6:coauthVersionLast="47" xr6:coauthVersionMax="47" xr10:uidLastSave="{8E8157FB-8C69-4C87-87B8-17BAC2AC5B72}"/>
  <bookViews>
    <workbookView xWindow="2052" yWindow="4020" windowWidth="21888" windowHeight="11232" xr2:uid="{0AD75ECC-ED21-41A5-9722-A22D63EB7174}"/>
  </bookViews>
  <sheets>
    <sheet name="BC Caviste" sheetId="72" r:id="rId1"/>
  </sheets>
  <externalReferences>
    <externalReference r:id="rId2"/>
    <externalReference r:id="rId3"/>
  </externalReferences>
  <definedNames>
    <definedName name="_xlnm._FilterDatabase" localSheetId="0" hidden="1">'BC Caviste'!$H$14:$H$509</definedName>
    <definedName name="Ǝ">INDIRECT(VLOOKUP([1]Nomdelonglet!$F$19,[1]Nomdelonglet!$C$5:$D$9,2,0))</definedName>
    <definedName name="_xlnm.Print_Area" localSheetId="0">'BC Caviste'!$B$1:$J$519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09" i="72" l="1"/>
  <c r="J508" i="72"/>
  <c r="Q507" i="72"/>
  <c r="J507" i="72"/>
  <c r="Q506" i="72"/>
  <c r="J506" i="72"/>
  <c r="J505" i="72"/>
  <c r="S502" i="72"/>
  <c r="R502" i="72"/>
  <c r="Q502" i="72"/>
  <c r="S501" i="72"/>
  <c r="R501" i="72"/>
  <c r="Q501" i="72"/>
  <c r="S500" i="72"/>
  <c r="R500" i="72"/>
  <c r="Q500" i="72"/>
  <c r="S499" i="72"/>
  <c r="R499" i="72"/>
  <c r="Q499" i="72"/>
  <c r="S498" i="72"/>
  <c r="R498" i="72"/>
  <c r="Q498" i="72"/>
  <c r="S497" i="72"/>
  <c r="R497" i="72"/>
  <c r="Q497" i="72"/>
  <c r="S496" i="72"/>
  <c r="R496" i="72"/>
  <c r="Q496" i="72"/>
  <c r="S495" i="72"/>
  <c r="R495" i="72"/>
  <c r="Q495" i="72"/>
  <c r="S494" i="72"/>
  <c r="R494" i="72"/>
  <c r="Q494" i="72"/>
  <c r="S493" i="72"/>
  <c r="R493" i="72"/>
  <c r="Q493" i="72"/>
  <c r="S492" i="72"/>
  <c r="R492" i="72"/>
  <c r="Q492" i="72"/>
  <c r="S491" i="72"/>
  <c r="R491" i="72"/>
  <c r="Q491" i="72"/>
  <c r="S490" i="72"/>
  <c r="R490" i="72"/>
  <c r="Q490" i="72"/>
  <c r="S489" i="72"/>
  <c r="R489" i="72"/>
  <c r="Q489" i="72"/>
  <c r="S488" i="72"/>
  <c r="R488" i="72"/>
  <c r="Q488" i="72"/>
  <c r="S487" i="72"/>
  <c r="R487" i="72"/>
  <c r="Q487" i="72"/>
  <c r="S486" i="72"/>
  <c r="R486" i="72"/>
  <c r="Q486" i="72"/>
  <c r="S485" i="72"/>
  <c r="R485" i="72"/>
  <c r="Q485" i="72"/>
  <c r="S484" i="72"/>
  <c r="R484" i="72"/>
  <c r="Q484" i="72"/>
  <c r="S483" i="72"/>
  <c r="R483" i="72"/>
  <c r="Q483" i="72"/>
  <c r="S482" i="72"/>
  <c r="R482" i="72"/>
  <c r="Q482" i="72"/>
  <c r="S481" i="72"/>
  <c r="R481" i="72"/>
  <c r="Q481" i="72"/>
  <c r="S480" i="72"/>
  <c r="R480" i="72"/>
  <c r="Q480" i="72"/>
  <c r="S479" i="72"/>
  <c r="R479" i="72"/>
  <c r="Q479" i="72"/>
  <c r="S478" i="72"/>
  <c r="R478" i="72"/>
  <c r="Q478" i="72"/>
  <c r="S477" i="72"/>
  <c r="R477" i="72"/>
  <c r="Q477" i="72"/>
  <c r="S476" i="72"/>
  <c r="R476" i="72"/>
  <c r="Q476" i="72"/>
  <c r="S475" i="72"/>
  <c r="R475" i="72"/>
  <c r="Q475" i="72"/>
  <c r="S474" i="72"/>
  <c r="R474" i="72"/>
  <c r="Q474" i="72"/>
  <c r="S473" i="72"/>
  <c r="R473" i="72"/>
  <c r="Q473" i="72"/>
  <c r="S472" i="72"/>
  <c r="R472" i="72"/>
  <c r="Q472" i="72"/>
  <c r="S471" i="72"/>
  <c r="R471" i="72"/>
  <c r="Q471" i="72"/>
  <c r="S470" i="72"/>
  <c r="R470" i="72"/>
  <c r="Q470" i="72"/>
  <c r="S469" i="72"/>
  <c r="R469" i="72"/>
  <c r="Q469" i="72"/>
  <c r="S468" i="72"/>
  <c r="R468" i="72"/>
  <c r="Q468" i="72"/>
  <c r="S467" i="72"/>
  <c r="R467" i="72"/>
  <c r="Q467" i="72"/>
  <c r="S466" i="72"/>
  <c r="R466" i="72"/>
  <c r="Q466" i="72"/>
  <c r="S465" i="72"/>
  <c r="R465" i="72"/>
  <c r="Q465" i="72"/>
  <c r="S464" i="72"/>
  <c r="R464" i="72"/>
  <c r="Q464" i="72"/>
  <c r="S463" i="72"/>
  <c r="R463" i="72"/>
  <c r="Q463" i="72"/>
  <c r="S462" i="72"/>
  <c r="R462" i="72"/>
  <c r="Q462" i="72"/>
  <c r="S461" i="72"/>
  <c r="R461" i="72"/>
  <c r="Q461" i="72"/>
  <c r="S460" i="72"/>
  <c r="R460" i="72"/>
  <c r="Q460" i="72"/>
  <c r="S459" i="72"/>
  <c r="R459" i="72"/>
  <c r="Q459" i="72"/>
  <c r="S458" i="72"/>
  <c r="R458" i="72"/>
  <c r="Q458" i="72"/>
  <c r="S457" i="72"/>
  <c r="R457" i="72"/>
  <c r="Q457" i="72"/>
  <c r="S456" i="72"/>
  <c r="R456" i="72"/>
  <c r="Q456" i="72"/>
  <c r="S455" i="72"/>
  <c r="R455" i="72"/>
  <c r="Q455" i="72"/>
  <c r="S454" i="72"/>
  <c r="R454" i="72"/>
  <c r="Q454" i="72"/>
  <c r="S453" i="72"/>
  <c r="R453" i="72"/>
  <c r="Q453" i="72"/>
  <c r="S452" i="72"/>
  <c r="R452" i="72"/>
  <c r="Q452" i="72"/>
  <c r="S451" i="72"/>
  <c r="R451" i="72"/>
  <c r="Q451" i="72"/>
  <c r="S450" i="72"/>
  <c r="R450" i="72"/>
  <c r="Q450" i="72"/>
  <c r="S449" i="72"/>
  <c r="R449" i="72"/>
  <c r="Q449" i="72"/>
  <c r="S448" i="72"/>
  <c r="R448" i="72"/>
  <c r="Q448" i="72"/>
  <c r="I448" i="72"/>
  <c r="H448" i="72" a="1"/>
  <c r="S447" i="72"/>
  <c r="R447" i="72"/>
  <c r="Q447" i="72"/>
  <c r="S446" i="72"/>
  <c r="R446" i="72"/>
  <c r="Q446" i="72"/>
  <c r="S445" i="72"/>
  <c r="R445" i="72"/>
  <c r="Q445" i="72"/>
  <c r="S444" i="72"/>
  <c r="R444" i="72"/>
  <c r="Q444" i="72"/>
  <c r="S443" i="72"/>
  <c r="R443" i="72"/>
  <c r="Q443" i="72"/>
  <c r="S442" i="72"/>
  <c r="R442" i="72"/>
  <c r="Q442" i="72"/>
  <c r="S441" i="72"/>
  <c r="R441" i="72"/>
  <c r="Q441" i="72"/>
  <c r="S440" i="72"/>
  <c r="R440" i="72"/>
  <c r="Q440" i="72"/>
  <c r="S439" i="72"/>
  <c r="R439" i="72"/>
  <c r="Q439" i="72"/>
  <c r="S438" i="72"/>
  <c r="R438" i="72"/>
  <c r="Q438" i="72"/>
  <c r="S437" i="72"/>
  <c r="R437" i="72"/>
  <c r="Q437" i="72"/>
  <c r="I436" i="72"/>
  <c r="H436" i="72"/>
  <c r="S435" i="72"/>
  <c r="R435" i="72"/>
  <c r="Q435" i="72"/>
  <c r="S434" i="72"/>
  <c r="R434" i="72"/>
  <c r="Q434" i="72"/>
  <c r="S433" i="72"/>
  <c r="R433" i="72"/>
  <c r="Q433" i="72"/>
  <c r="S432" i="72"/>
  <c r="R432" i="72"/>
  <c r="Q432" i="72"/>
  <c r="S431" i="72"/>
  <c r="R431" i="72"/>
  <c r="Q431" i="72"/>
  <c r="S430" i="72"/>
  <c r="R430" i="72"/>
  <c r="Q430" i="72"/>
  <c r="S429" i="72"/>
  <c r="R429" i="72"/>
  <c r="Q429" i="72"/>
  <c r="S428" i="72"/>
  <c r="R428" i="72"/>
  <c r="Q428" i="72"/>
  <c r="I427" i="72"/>
  <c r="H427" i="72"/>
  <c r="S426" i="72"/>
  <c r="R426" i="72"/>
  <c r="Q426" i="72"/>
  <c r="S425" i="72"/>
  <c r="R425" i="72"/>
  <c r="Q425" i="72"/>
  <c r="S424" i="72"/>
  <c r="R424" i="72"/>
  <c r="Q424" i="72"/>
  <c r="S423" i="72"/>
  <c r="R423" i="72"/>
  <c r="Q423" i="72"/>
  <c r="S422" i="72"/>
  <c r="R422" i="72"/>
  <c r="Q422" i="72"/>
  <c r="S421" i="72"/>
  <c r="R421" i="72"/>
  <c r="Q421" i="72"/>
  <c r="S420" i="72"/>
  <c r="R420" i="72"/>
  <c r="Q420" i="72"/>
  <c r="S419" i="72"/>
  <c r="R419" i="72"/>
  <c r="Q419" i="72"/>
  <c r="I418" i="72"/>
  <c r="H418" i="72"/>
  <c r="S417" i="72"/>
  <c r="R417" i="72"/>
  <c r="Q417" i="72"/>
  <c r="S416" i="72"/>
  <c r="R416" i="72"/>
  <c r="Q416" i="72"/>
  <c r="S415" i="72"/>
  <c r="R415" i="72"/>
  <c r="Q415" i="72"/>
  <c r="S414" i="72"/>
  <c r="R414" i="72"/>
  <c r="Q414" i="72"/>
  <c r="S413" i="72"/>
  <c r="R413" i="72"/>
  <c r="Q413" i="72"/>
  <c r="S412" i="72"/>
  <c r="R412" i="72"/>
  <c r="Q412" i="72"/>
  <c r="S411" i="72"/>
  <c r="R411" i="72"/>
  <c r="Q411" i="72"/>
  <c r="S410" i="72"/>
  <c r="R410" i="72"/>
  <c r="Q410" i="72"/>
  <c r="S408" i="72"/>
  <c r="R408" i="72"/>
  <c r="Q408" i="72"/>
  <c r="S407" i="72"/>
  <c r="R407" i="72"/>
  <c r="Q407" i="72"/>
  <c r="S406" i="72"/>
  <c r="R406" i="72"/>
  <c r="Q406" i="72"/>
  <c r="S405" i="72"/>
  <c r="R405" i="72"/>
  <c r="Q405" i="72"/>
  <c r="I403" i="72" a="1"/>
  <c r="H403" i="72" a="1"/>
  <c r="S402" i="72"/>
  <c r="R402" i="72"/>
  <c r="Q402" i="72"/>
  <c r="S401" i="72"/>
  <c r="R401" i="72"/>
  <c r="Q401" i="72"/>
  <c r="S400" i="72"/>
  <c r="R400" i="72"/>
  <c r="Q400" i="72"/>
  <c r="S399" i="72"/>
  <c r="R399" i="72"/>
  <c r="Q399" i="72"/>
  <c r="S398" i="72"/>
  <c r="R398" i="72"/>
  <c r="Q398" i="72"/>
  <c r="S397" i="72"/>
  <c r="R397" i="72"/>
  <c r="Q397" i="72"/>
  <c r="S396" i="72"/>
  <c r="R396" i="72"/>
  <c r="Q396" i="72"/>
  <c r="S395" i="72"/>
  <c r="R395" i="72"/>
  <c r="Q395" i="72"/>
  <c r="S394" i="72"/>
  <c r="R394" i="72"/>
  <c r="Q394" i="72"/>
  <c r="S393" i="72"/>
  <c r="R393" i="72"/>
  <c r="Q393" i="72"/>
  <c r="S392" i="72"/>
  <c r="R392" i="72"/>
  <c r="Q392" i="72"/>
  <c r="I391" i="72"/>
  <c r="H391" i="72"/>
  <c r="S390" i="72"/>
  <c r="R390" i="72"/>
  <c r="Q390" i="72"/>
  <c r="S389" i="72"/>
  <c r="R389" i="72"/>
  <c r="Q389" i="72"/>
  <c r="S388" i="72"/>
  <c r="R388" i="72"/>
  <c r="Q388" i="72"/>
  <c r="S387" i="72"/>
  <c r="R387" i="72"/>
  <c r="Q387" i="72"/>
  <c r="S386" i="72"/>
  <c r="R386" i="72"/>
  <c r="Q386" i="72"/>
  <c r="S385" i="72"/>
  <c r="R385" i="72"/>
  <c r="Q385" i="72"/>
  <c r="S384" i="72"/>
  <c r="R384" i="72"/>
  <c r="Q384" i="72"/>
  <c r="S383" i="72"/>
  <c r="R383" i="72"/>
  <c r="Q383" i="72"/>
  <c r="S382" i="72"/>
  <c r="R382" i="72"/>
  <c r="Q382" i="72"/>
  <c r="S381" i="72"/>
  <c r="R381" i="72"/>
  <c r="Q381" i="72"/>
  <c r="I381" i="72"/>
  <c r="H381" i="72"/>
  <c r="S380" i="72"/>
  <c r="R380" i="72"/>
  <c r="Q380" i="72"/>
  <c r="S379" i="72"/>
  <c r="R379" i="72"/>
  <c r="Q379" i="72"/>
  <c r="S378" i="72"/>
  <c r="R378" i="72"/>
  <c r="Q378" i="72"/>
  <c r="S377" i="72"/>
  <c r="R377" i="72"/>
  <c r="Q377" i="72"/>
  <c r="S376" i="72"/>
  <c r="R376" i="72"/>
  <c r="Q376" i="72"/>
  <c r="S375" i="72"/>
  <c r="R375" i="72"/>
  <c r="Q375" i="72"/>
  <c r="S374" i="72"/>
  <c r="R374" i="72"/>
  <c r="Q374" i="72"/>
  <c r="S373" i="72"/>
  <c r="R373" i="72"/>
  <c r="Q373" i="72"/>
  <c r="S372" i="72"/>
  <c r="R372" i="72"/>
  <c r="Q372" i="72"/>
  <c r="S371" i="72"/>
  <c r="R371" i="72"/>
  <c r="Q371" i="72"/>
  <c r="S370" i="72"/>
  <c r="R370" i="72"/>
  <c r="Q370" i="72"/>
  <c r="S369" i="72"/>
  <c r="R369" i="72"/>
  <c r="Q369" i="72"/>
  <c r="S368" i="72"/>
  <c r="R368" i="72"/>
  <c r="Q368" i="72"/>
  <c r="S367" i="72"/>
  <c r="R367" i="72"/>
  <c r="Q367" i="72"/>
  <c r="S366" i="72"/>
  <c r="R366" i="72"/>
  <c r="Q366" i="72"/>
  <c r="S365" i="72"/>
  <c r="R365" i="72"/>
  <c r="Q365" i="72"/>
  <c r="S364" i="72"/>
  <c r="R364" i="72"/>
  <c r="Q364" i="72"/>
  <c r="S363" i="72"/>
  <c r="R363" i="72"/>
  <c r="Q363" i="72"/>
  <c r="S362" i="72"/>
  <c r="R362" i="72"/>
  <c r="Q362" i="72"/>
  <c r="S361" i="72"/>
  <c r="R361" i="72"/>
  <c r="Q361" i="72"/>
  <c r="S360" i="72"/>
  <c r="R360" i="72"/>
  <c r="Q360" i="72"/>
  <c r="I360" i="72"/>
  <c r="H360" i="72"/>
  <c r="S356" i="72"/>
  <c r="R356" i="72"/>
  <c r="Q356" i="72"/>
  <c r="S355" i="72"/>
  <c r="R355" i="72"/>
  <c r="Q355" i="72"/>
  <c r="S354" i="72"/>
  <c r="R354" i="72"/>
  <c r="Q354" i="72"/>
  <c r="S353" i="72"/>
  <c r="R353" i="72"/>
  <c r="Q353" i="72"/>
  <c r="S352" i="72"/>
  <c r="R352" i="72"/>
  <c r="Q352" i="72"/>
  <c r="S351" i="72"/>
  <c r="R351" i="72"/>
  <c r="Q351" i="72"/>
  <c r="S350" i="72"/>
  <c r="R350" i="72"/>
  <c r="Q350" i="72"/>
  <c r="S349" i="72"/>
  <c r="R349" i="72"/>
  <c r="Q349" i="72"/>
  <c r="S348" i="72"/>
  <c r="R348" i="72"/>
  <c r="Q348" i="72"/>
  <c r="S347" i="72"/>
  <c r="R347" i="72"/>
  <c r="Q347" i="72"/>
  <c r="S346" i="72"/>
  <c r="R346" i="72"/>
  <c r="Q346" i="72"/>
  <c r="S345" i="72"/>
  <c r="R345" i="72"/>
  <c r="Q345" i="72"/>
  <c r="S344" i="72"/>
  <c r="R344" i="72"/>
  <c r="Q344" i="72"/>
  <c r="S343" i="72"/>
  <c r="R343" i="72"/>
  <c r="Q343" i="72"/>
  <c r="I343" i="72"/>
  <c r="H343" i="72"/>
  <c r="S342" i="72"/>
  <c r="R342" i="72"/>
  <c r="Q342" i="72"/>
  <c r="S341" i="72"/>
  <c r="R341" i="72"/>
  <c r="Q341" i="72"/>
  <c r="S340" i="72"/>
  <c r="R340" i="72"/>
  <c r="Q340" i="72"/>
  <c r="S339" i="72"/>
  <c r="R339" i="72"/>
  <c r="Q339" i="72"/>
  <c r="S338" i="72"/>
  <c r="R338" i="72"/>
  <c r="Q338" i="72"/>
  <c r="S337" i="72"/>
  <c r="R337" i="72"/>
  <c r="Q337" i="72"/>
  <c r="S336" i="72"/>
  <c r="R336" i="72"/>
  <c r="Q336" i="72"/>
  <c r="S335" i="72"/>
  <c r="R335" i="72"/>
  <c r="Q335" i="72"/>
  <c r="S334" i="72"/>
  <c r="R334" i="72"/>
  <c r="Q334" i="72"/>
  <c r="S333" i="72"/>
  <c r="R333" i="72"/>
  <c r="Q333" i="72"/>
  <c r="S332" i="72"/>
  <c r="R332" i="72"/>
  <c r="Q332" i="72"/>
  <c r="S331" i="72"/>
  <c r="R331" i="72"/>
  <c r="Q331" i="72"/>
  <c r="S330" i="72"/>
  <c r="R330" i="72"/>
  <c r="Q330" i="72"/>
  <c r="S329" i="72"/>
  <c r="R329" i="72"/>
  <c r="Q329" i="72"/>
  <c r="S328" i="72"/>
  <c r="R328" i="72"/>
  <c r="Q328" i="72"/>
  <c r="S327" i="72"/>
  <c r="R327" i="72"/>
  <c r="Q327" i="72"/>
  <c r="S326" i="72"/>
  <c r="R326" i="72"/>
  <c r="Q326" i="72"/>
  <c r="I326" i="72" a="1"/>
  <c r="H326" i="72" a="1"/>
  <c r="S324" i="72"/>
  <c r="R324" i="72"/>
  <c r="Q324" i="72"/>
  <c r="S322" i="72"/>
  <c r="R322" i="72"/>
  <c r="Q322" i="72"/>
  <c r="S321" i="72"/>
  <c r="R321" i="72"/>
  <c r="Q321" i="72"/>
  <c r="S320" i="72"/>
  <c r="R320" i="72"/>
  <c r="Q320" i="72"/>
  <c r="S319" i="72"/>
  <c r="R319" i="72"/>
  <c r="Q319" i="72"/>
  <c r="S318" i="72"/>
  <c r="R318" i="72"/>
  <c r="Q318" i="72"/>
  <c r="S317" i="72"/>
  <c r="R317" i="72"/>
  <c r="Q317" i="72"/>
  <c r="S316" i="72"/>
  <c r="R316" i="72"/>
  <c r="Q316" i="72"/>
  <c r="S315" i="72"/>
  <c r="R315" i="72"/>
  <c r="Q315" i="72"/>
  <c r="S314" i="72"/>
  <c r="R314" i="72"/>
  <c r="Q314" i="72"/>
  <c r="S313" i="72"/>
  <c r="R313" i="72"/>
  <c r="Q313" i="72"/>
  <c r="S312" i="72"/>
  <c r="R312" i="72"/>
  <c r="Q312" i="72"/>
  <c r="I312" i="72"/>
  <c r="H312" i="72"/>
  <c r="S311" i="72"/>
  <c r="R311" i="72"/>
  <c r="Q311" i="72"/>
  <c r="S310" i="72"/>
  <c r="R310" i="72"/>
  <c r="Q310" i="72"/>
  <c r="S309" i="72"/>
  <c r="R309" i="72"/>
  <c r="Q309" i="72"/>
  <c r="S308" i="72"/>
  <c r="R308" i="72"/>
  <c r="Q308" i="72"/>
  <c r="I308" i="72"/>
  <c r="H308" i="72"/>
  <c r="S307" i="72"/>
  <c r="R307" i="72"/>
  <c r="Q307" i="72"/>
  <c r="S306" i="72"/>
  <c r="R306" i="72"/>
  <c r="Q306" i="72"/>
  <c r="S305" i="72"/>
  <c r="R305" i="72"/>
  <c r="Q305" i="72"/>
  <c r="S304" i="72"/>
  <c r="R304" i="72"/>
  <c r="Q304" i="72"/>
  <c r="S303" i="72"/>
  <c r="R303" i="72"/>
  <c r="Q303" i="72"/>
  <c r="S302" i="72"/>
  <c r="R302" i="72"/>
  <c r="Q302" i="72"/>
  <c r="S301" i="72"/>
  <c r="R301" i="72"/>
  <c r="Q301" i="72"/>
  <c r="S300" i="72"/>
  <c r="R300" i="72"/>
  <c r="Q300" i="72"/>
  <c r="S299" i="72"/>
  <c r="R299" i="72"/>
  <c r="Q299" i="72"/>
  <c r="S298" i="72"/>
  <c r="R298" i="72"/>
  <c r="Q298" i="72"/>
  <c r="S297" i="72"/>
  <c r="R297" i="72"/>
  <c r="Q297" i="72"/>
  <c r="I297" i="72"/>
  <c r="H297" i="72"/>
  <c r="S296" i="72"/>
  <c r="R296" i="72"/>
  <c r="Q296" i="72"/>
  <c r="S295" i="72"/>
  <c r="R295" i="72"/>
  <c r="Q295" i="72"/>
  <c r="S294" i="72"/>
  <c r="R294" i="72"/>
  <c r="Q294" i="72"/>
  <c r="S293" i="72"/>
  <c r="R293" i="72"/>
  <c r="Q293" i="72"/>
  <c r="S292" i="72"/>
  <c r="R292" i="72"/>
  <c r="Q292" i="72"/>
  <c r="S291" i="72"/>
  <c r="R291" i="72"/>
  <c r="Q291" i="72"/>
  <c r="S290" i="72"/>
  <c r="R290" i="72"/>
  <c r="Q290" i="72"/>
  <c r="S289" i="72"/>
  <c r="R289" i="72"/>
  <c r="Q289" i="72"/>
  <c r="S288" i="72"/>
  <c r="R288" i="72"/>
  <c r="Q288" i="72"/>
  <c r="I288" i="72"/>
  <c r="H288" i="72"/>
  <c r="S287" i="72"/>
  <c r="R287" i="72"/>
  <c r="Q287" i="72"/>
  <c r="S286" i="72"/>
  <c r="R286" i="72"/>
  <c r="Q286" i="72"/>
  <c r="S285" i="72"/>
  <c r="R285" i="72"/>
  <c r="Q285" i="72"/>
  <c r="S284" i="72"/>
  <c r="R284" i="72"/>
  <c r="Q284" i="72"/>
  <c r="S283" i="72"/>
  <c r="R283" i="72"/>
  <c r="Q283" i="72"/>
  <c r="S282" i="72"/>
  <c r="R282" i="72"/>
  <c r="Q282" i="72"/>
  <c r="S281" i="72"/>
  <c r="R281" i="72"/>
  <c r="Q281" i="72"/>
  <c r="S280" i="72"/>
  <c r="R280" i="72"/>
  <c r="Q280" i="72"/>
  <c r="S279" i="72"/>
  <c r="R279" i="72"/>
  <c r="Q279" i="72"/>
  <c r="S277" i="72"/>
  <c r="R277" i="72"/>
  <c r="Q277" i="72"/>
  <c r="S276" i="72"/>
  <c r="R276" i="72"/>
  <c r="Q276" i="72"/>
  <c r="S275" i="72"/>
  <c r="R275" i="72"/>
  <c r="Q275" i="72"/>
  <c r="S274" i="72"/>
  <c r="R274" i="72"/>
  <c r="Q274" i="72"/>
  <c r="S273" i="72"/>
  <c r="R273" i="72"/>
  <c r="Q273" i="72"/>
  <c r="S272" i="72"/>
  <c r="R272" i="72"/>
  <c r="Q272" i="72"/>
  <c r="S271" i="72"/>
  <c r="R271" i="72"/>
  <c r="Q271" i="72"/>
  <c r="S270" i="72"/>
  <c r="R270" i="72"/>
  <c r="Q270" i="72"/>
  <c r="I270" i="72"/>
  <c r="H270" i="72"/>
  <c r="S269" i="72"/>
  <c r="R269" i="72"/>
  <c r="Q269" i="72"/>
  <c r="S268" i="72"/>
  <c r="R268" i="72"/>
  <c r="Q268" i="72"/>
  <c r="S267" i="72"/>
  <c r="R267" i="72"/>
  <c r="Q267" i="72"/>
  <c r="S266" i="72"/>
  <c r="R266" i="72"/>
  <c r="Q266" i="72"/>
  <c r="S265" i="72"/>
  <c r="R265" i="72"/>
  <c r="Q265" i="72"/>
  <c r="S264" i="72"/>
  <c r="R264" i="72"/>
  <c r="Q264" i="72"/>
  <c r="S263" i="72"/>
  <c r="R263" i="72"/>
  <c r="Q263" i="72"/>
  <c r="S262" i="72"/>
  <c r="R262" i="72"/>
  <c r="Q262" i="72"/>
  <c r="S261" i="72"/>
  <c r="R261" i="72"/>
  <c r="Q261" i="72"/>
  <c r="S260" i="72"/>
  <c r="R260" i="72"/>
  <c r="Q260" i="72"/>
  <c r="S259" i="72"/>
  <c r="R259" i="72"/>
  <c r="Q259" i="72"/>
  <c r="S258" i="72"/>
  <c r="R258" i="72"/>
  <c r="Q258" i="72"/>
  <c r="S257" i="72"/>
  <c r="R257" i="72"/>
  <c r="Q257" i="72"/>
  <c r="S256" i="72"/>
  <c r="R256" i="72"/>
  <c r="Q256" i="72"/>
  <c r="S255" i="72"/>
  <c r="R255" i="72"/>
  <c r="Q255" i="72"/>
  <c r="I255" i="72"/>
  <c r="H255" i="72"/>
  <c r="S254" i="72"/>
  <c r="R254" i="72"/>
  <c r="Q254" i="72"/>
  <c r="S253" i="72"/>
  <c r="R253" i="72"/>
  <c r="Q253" i="72"/>
  <c r="S252" i="72"/>
  <c r="R252" i="72"/>
  <c r="Q252" i="72"/>
  <c r="S251" i="72"/>
  <c r="R251" i="72"/>
  <c r="Q251" i="72"/>
  <c r="S250" i="72"/>
  <c r="R250" i="72"/>
  <c r="Q250" i="72"/>
  <c r="S249" i="72"/>
  <c r="R249" i="72"/>
  <c r="Q249" i="72"/>
  <c r="S248" i="72"/>
  <c r="R248" i="72"/>
  <c r="Q248" i="72"/>
  <c r="S247" i="72"/>
  <c r="R247" i="72"/>
  <c r="Q247" i="72"/>
  <c r="S246" i="72"/>
  <c r="R246" i="72"/>
  <c r="Q246" i="72"/>
  <c r="S245" i="72"/>
  <c r="R245" i="72"/>
  <c r="Q245" i="72"/>
  <c r="S244" i="72"/>
  <c r="R244" i="72"/>
  <c r="Q244" i="72"/>
  <c r="S243" i="72"/>
  <c r="R243" i="72"/>
  <c r="Q243" i="72"/>
  <c r="S242" i="72"/>
  <c r="R242" i="72"/>
  <c r="Q242" i="72"/>
  <c r="S241" i="72"/>
  <c r="R241" i="72"/>
  <c r="Q241" i="72"/>
  <c r="S240" i="72"/>
  <c r="R240" i="72"/>
  <c r="Q240" i="72"/>
  <c r="S239" i="72"/>
  <c r="R239" i="72"/>
  <c r="Q239" i="72"/>
  <c r="S238" i="72"/>
  <c r="R238" i="72"/>
  <c r="Q238" i="72"/>
  <c r="S237" i="72"/>
  <c r="R237" i="72"/>
  <c r="Q237" i="72"/>
  <c r="S236" i="72"/>
  <c r="R236" i="72"/>
  <c r="Q236" i="72"/>
  <c r="S235" i="72"/>
  <c r="R235" i="72"/>
  <c r="Q235" i="72"/>
  <c r="I235" i="72"/>
  <c r="H235" i="72"/>
  <c r="S234" i="72"/>
  <c r="R234" i="72"/>
  <c r="Q234" i="72"/>
  <c r="S233" i="72"/>
  <c r="R233" i="72"/>
  <c r="Q233" i="72"/>
  <c r="S232" i="72"/>
  <c r="R232" i="72"/>
  <c r="Q232" i="72"/>
  <c r="S231" i="72"/>
  <c r="R231" i="72"/>
  <c r="Q231" i="72"/>
  <c r="S230" i="72"/>
  <c r="R230" i="72"/>
  <c r="Q230" i="72"/>
  <c r="S229" i="72"/>
  <c r="R229" i="72"/>
  <c r="Q229" i="72"/>
  <c r="S228" i="72"/>
  <c r="R228" i="72"/>
  <c r="Q228" i="72"/>
  <c r="S227" i="72"/>
  <c r="R227" i="72"/>
  <c r="Q227" i="72"/>
  <c r="S226" i="72"/>
  <c r="R226" i="72"/>
  <c r="Q226" i="72"/>
  <c r="I225" i="72"/>
  <c r="H225" i="72"/>
  <c r="S221" i="72"/>
  <c r="R221" i="72"/>
  <c r="Q221" i="72"/>
  <c r="S220" i="72"/>
  <c r="R220" i="72"/>
  <c r="Q220" i="72"/>
  <c r="S219" i="72"/>
  <c r="R219" i="72"/>
  <c r="Q219" i="72"/>
  <c r="S218" i="72"/>
  <c r="R218" i="72"/>
  <c r="Q218" i="72"/>
  <c r="I217" i="72"/>
  <c r="H217" i="72"/>
  <c r="S216" i="72"/>
  <c r="R216" i="72"/>
  <c r="Q216" i="72"/>
  <c r="S215" i="72"/>
  <c r="R215" i="72"/>
  <c r="Q215" i="72"/>
  <c r="S214" i="72"/>
  <c r="R214" i="72"/>
  <c r="Q214" i="72"/>
  <c r="S213" i="72"/>
  <c r="R213" i="72"/>
  <c r="Q213" i="72"/>
  <c r="I212" i="72"/>
  <c r="H212" i="72"/>
  <c r="S208" i="72"/>
  <c r="R208" i="72"/>
  <c r="Q208" i="72"/>
  <c r="S207" i="72"/>
  <c r="R207" i="72"/>
  <c r="Q207" i="72"/>
  <c r="S206" i="72"/>
  <c r="R206" i="72"/>
  <c r="Q206" i="72"/>
  <c r="S205" i="72"/>
  <c r="R205" i="72"/>
  <c r="Q205" i="72"/>
  <c r="S204" i="72"/>
  <c r="R204" i="72"/>
  <c r="Q204" i="72"/>
  <c r="S203" i="72"/>
  <c r="R203" i="72"/>
  <c r="Q203" i="72"/>
  <c r="S202" i="72"/>
  <c r="R202" i="72"/>
  <c r="Q202" i="72"/>
  <c r="S201" i="72"/>
  <c r="R201" i="72"/>
  <c r="Q201" i="72"/>
  <c r="I201" i="72"/>
  <c r="H201" i="72"/>
  <c r="S200" i="72"/>
  <c r="R200" i="72"/>
  <c r="Q200" i="72"/>
  <c r="S199" i="72"/>
  <c r="R199" i="72"/>
  <c r="Q199" i="72"/>
  <c r="S198" i="72"/>
  <c r="R198" i="72"/>
  <c r="Q198" i="72"/>
  <c r="I198" i="72"/>
  <c r="H198" i="72"/>
  <c r="S197" i="72"/>
  <c r="R197" i="72"/>
  <c r="Q197" i="72"/>
  <c r="S196" i="72"/>
  <c r="R196" i="72"/>
  <c r="Q196" i="72"/>
  <c r="S195" i="72"/>
  <c r="R195" i="72"/>
  <c r="Q195" i="72"/>
  <c r="S194" i="72"/>
  <c r="R194" i="72"/>
  <c r="Q194" i="72"/>
  <c r="S193" i="72"/>
  <c r="R193" i="72"/>
  <c r="Q193" i="72"/>
  <c r="S192" i="72"/>
  <c r="R192" i="72"/>
  <c r="Q192" i="72"/>
  <c r="S191" i="72"/>
  <c r="R191" i="72"/>
  <c r="Q191" i="72"/>
  <c r="S190" i="72"/>
  <c r="R190" i="72"/>
  <c r="Q190" i="72"/>
  <c r="S189" i="72"/>
  <c r="R189" i="72"/>
  <c r="Q189" i="72"/>
  <c r="S188" i="72"/>
  <c r="R188" i="72"/>
  <c r="Q188" i="72"/>
  <c r="S187" i="72"/>
  <c r="R187" i="72"/>
  <c r="Q187" i="72"/>
  <c r="I187" i="72"/>
  <c r="H187" i="72"/>
  <c r="S186" i="72"/>
  <c r="R186" i="72"/>
  <c r="Q186" i="72"/>
  <c r="S185" i="72"/>
  <c r="R185" i="72"/>
  <c r="Q185" i="72"/>
  <c r="S184" i="72"/>
  <c r="R184" i="72"/>
  <c r="Q184" i="72"/>
  <c r="S183" i="72"/>
  <c r="R183" i="72"/>
  <c r="Q183" i="72"/>
  <c r="S182" i="72"/>
  <c r="R182" i="72"/>
  <c r="Q182" i="72"/>
  <c r="S181" i="72"/>
  <c r="R181" i="72"/>
  <c r="Q181" i="72"/>
  <c r="I180" i="72"/>
  <c r="H180" i="72"/>
  <c r="S179" i="72"/>
  <c r="R179" i="72"/>
  <c r="Q179" i="72"/>
  <c r="S178" i="72"/>
  <c r="R178" i="72"/>
  <c r="Q178" i="72"/>
  <c r="S177" i="72"/>
  <c r="R177" i="72"/>
  <c r="Q177" i="72"/>
  <c r="S176" i="72"/>
  <c r="R176" i="72"/>
  <c r="Q176" i="72"/>
  <c r="S175" i="72"/>
  <c r="R175" i="72"/>
  <c r="Q175" i="72"/>
  <c r="S174" i="72"/>
  <c r="R174" i="72"/>
  <c r="Q174" i="72"/>
  <c r="S173" i="72"/>
  <c r="R173" i="72"/>
  <c r="Q173" i="72"/>
  <c r="S172" i="72"/>
  <c r="R172" i="72"/>
  <c r="Q172" i="72"/>
  <c r="S171" i="72"/>
  <c r="R171" i="72"/>
  <c r="Q171" i="72"/>
  <c r="S170" i="72"/>
  <c r="R170" i="72"/>
  <c r="Q170" i="72"/>
  <c r="S169" i="72"/>
  <c r="R169" i="72"/>
  <c r="Q169" i="72"/>
  <c r="S168" i="72"/>
  <c r="R168" i="72"/>
  <c r="Q168" i="72"/>
  <c r="S167" i="72"/>
  <c r="R167" i="72"/>
  <c r="Q167" i="72"/>
  <c r="S166" i="72"/>
  <c r="R166" i="72"/>
  <c r="Q166" i="72"/>
  <c r="I166" i="72"/>
  <c r="H166" i="72"/>
  <c r="S162" i="72"/>
  <c r="R162" i="72"/>
  <c r="Q162" i="72"/>
  <c r="S161" i="72"/>
  <c r="R161" i="72"/>
  <c r="Q161" i="72"/>
  <c r="S160" i="72"/>
  <c r="R160" i="72"/>
  <c r="Q160" i="72"/>
  <c r="S159" i="72"/>
  <c r="R159" i="72"/>
  <c r="Q159" i="72"/>
  <c r="S158" i="72"/>
  <c r="R158" i="72"/>
  <c r="Q158" i="72"/>
  <c r="S157" i="72"/>
  <c r="R157" i="72"/>
  <c r="Q157" i="72"/>
  <c r="S156" i="72"/>
  <c r="R156" i="72"/>
  <c r="Q156" i="72"/>
  <c r="S155" i="72"/>
  <c r="R155" i="72"/>
  <c r="Q155" i="72"/>
  <c r="I155" i="72"/>
  <c r="H155" i="72"/>
  <c r="J511" i="72" s="1"/>
  <c r="S154" i="72"/>
  <c r="R154" i="72"/>
  <c r="Q154" i="72"/>
  <c r="S153" i="72"/>
  <c r="R153" i="72"/>
  <c r="Q153" i="72"/>
  <c r="S152" i="72"/>
  <c r="R152" i="72"/>
  <c r="Q152" i="72"/>
  <c r="S151" i="72"/>
  <c r="R151" i="72"/>
  <c r="Q151" i="72"/>
  <c r="S150" i="72"/>
  <c r="R150" i="72"/>
  <c r="Q150" i="72"/>
  <c r="S149" i="72"/>
  <c r="R149" i="72"/>
  <c r="Q149" i="72"/>
  <c r="I149" i="72"/>
  <c r="H149" i="72"/>
  <c r="S145" i="72"/>
  <c r="R145" i="72"/>
  <c r="Q145" i="72"/>
  <c r="S144" i="72"/>
  <c r="R144" i="72"/>
  <c r="Q144" i="72"/>
  <c r="S143" i="72"/>
  <c r="R143" i="72"/>
  <c r="Q143" i="72"/>
  <c r="S142" i="72"/>
  <c r="R142" i="72"/>
  <c r="Q142" i="72"/>
  <c r="S141" i="72"/>
  <c r="R141" i="72"/>
  <c r="Q141" i="72"/>
  <c r="S140" i="72"/>
  <c r="R140" i="72"/>
  <c r="Q140" i="72"/>
  <c r="I140" i="72"/>
  <c r="H140" i="72"/>
  <c r="S139" i="72"/>
  <c r="R139" i="72"/>
  <c r="Q139" i="72"/>
  <c r="S138" i="72"/>
  <c r="R138" i="72"/>
  <c r="Q138" i="72"/>
  <c r="S137" i="72"/>
  <c r="R137" i="72"/>
  <c r="Q137" i="72"/>
  <c r="I137" i="72"/>
  <c r="H137" i="72"/>
  <c r="S136" i="72"/>
  <c r="R136" i="72"/>
  <c r="Q136" i="72"/>
  <c r="S135" i="72"/>
  <c r="R135" i="72"/>
  <c r="Q135" i="72"/>
  <c r="S134" i="72"/>
  <c r="R134" i="72"/>
  <c r="Q134" i="72"/>
  <c r="S133" i="72"/>
  <c r="R133" i="72"/>
  <c r="Q133" i="72"/>
  <c r="S132" i="72"/>
  <c r="R132" i="72"/>
  <c r="Q132" i="72"/>
  <c r="S131" i="72"/>
  <c r="R131" i="72"/>
  <c r="Q131" i="72"/>
  <c r="S130" i="72"/>
  <c r="R130" i="72"/>
  <c r="Q130" i="72"/>
  <c r="S129" i="72"/>
  <c r="R129" i="72"/>
  <c r="Q129" i="72"/>
  <c r="S128" i="72"/>
  <c r="R128" i="72"/>
  <c r="Q128" i="72"/>
  <c r="S127" i="72"/>
  <c r="R127" i="72"/>
  <c r="Q127" i="72"/>
  <c r="I127" i="72"/>
  <c r="H127" i="72"/>
  <c r="S126" i="72"/>
  <c r="R126" i="72"/>
  <c r="Q126" i="72"/>
  <c r="S125" i="72"/>
  <c r="R125" i="72"/>
  <c r="Q125" i="72"/>
  <c r="S124" i="72"/>
  <c r="R124" i="72"/>
  <c r="Q124" i="72"/>
  <c r="S123" i="72"/>
  <c r="R123" i="72"/>
  <c r="Q123" i="72"/>
  <c r="S122" i="72"/>
  <c r="R122" i="72"/>
  <c r="Q122" i="72"/>
  <c r="S121" i="72"/>
  <c r="R121" i="72"/>
  <c r="Q121" i="72"/>
  <c r="S120" i="72"/>
  <c r="R120" i="72"/>
  <c r="Q120" i="72"/>
  <c r="S119" i="72"/>
  <c r="R119" i="72"/>
  <c r="Q119" i="72"/>
  <c r="S118" i="72"/>
  <c r="R118" i="72"/>
  <c r="Q118" i="72"/>
  <c r="S117" i="72"/>
  <c r="R117" i="72"/>
  <c r="Q117" i="72"/>
  <c r="S116" i="72"/>
  <c r="R116" i="72"/>
  <c r="Q116" i="72"/>
  <c r="S115" i="72"/>
  <c r="R115" i="72"/>
  <c r="Q115" i="72"/>
  <c r="S114" i="72"/>
  <c r="R114" i="72"/>
  <c r="Q114" i="72"/>
  <c r="S113" i="72"/>
  <c r="R113" i="72"/>
  <c r="Q113" i="72"/>
  <c r="S112" i="72"/>
  <c r="R112" i="72"/>
  <c r="Q112" i="72"/>
  <c r="S111" i="72"/>
  <c r="R111" i="72"/>
  <c r="Q111" i="72"/>
  <c r="S110" i="72"/>
  <c r="R110" i="72"/>
  <c r="Q110" i="72"/>
  <c r="S109" i="72"/>
  <c r="R109" i="72"/>
  <c r="Q109" i="72"/>
  <c r="I109" i="72"/>
  <c r="H109" i="72"/>
  <c r="S108" i="72"/>
  <c r="R108" i="72"/>
  <c r="Q108" i="72"/>
  <c r="S107" i="72"/>
  <c r="R107" i="72"/>
  <c r="Q107" i="72"/>
  <c r="S106" i="72"/>
  <c r="R106" i="72"/>
  <c r="Q106" i="72"/>
  <c r="S105" i="72"/>
  <c r="R105" i="72"/>
  <c r="Q105" i="72"/>
  <c r="S104" i="72"/>
  <c r="R104" i="72"/>
  <c r="Q104" i="72"/>
  <c r="S103" i="72"/>
  <c r="R103" i="72"/>
  <c r="Q103" i="72"/>
  <c r="S102" i="72"/>
  <c r="R102" i="72"/>
  <c r="Q102" i="72"/>
  <c r="S101" i="72"/>
  <c r="R101" i="72"/>
  <c r="Q101" i="72"/>
  <c r="S100" i="72"/>
  <c r="R100" i="72"/>
  <c r="Q100" i="72"/>
  <c r="I99" i="72"/>
  <c r="H99" i="72"/>
  <c r="S98" i="72"/>
  <c r="R98" i="72"/>
  <c r="Q98" i="72"/>
  <c r="S97" i="72"/>
  <c r="R97" i="72"/>
  <c r="Q97" i="72"/>
  <c r="S96" i="72"/>
  <c r="R96" i="72"/>
  <c r="Q96" i="72"/>
  <c r="S95" i="72"/>
  <c r="R95" i="72"/>
  <c r="Q95" i="72"/>
  <c r="I95" i="72"/>
  <c r="H95" i="72"/>
  <c r="S94" i="72"/>
  <c r="R94" i="72"/>
  <c r="Q94" i="72"/>
  <c r="S93" i="72"/>
  <c r="R93" i="72"/>
  <c r="Q93" i="72"/>
  <c r="S92" i="72"/>
  <c r="R92" i="72"/>
  <c r="Q92" i="72"/>
  <c r="S91" i="72"/>
  <c r="R91" i="72"/>
  <c r="Q91" i="72"/>
  <c r="S90" i="72"/>
  <c r="R90" i="72"/>
  <c r="Q90" i="72"/>
  <c r="S89" i="72"/>
  <c r="R89" i="72"/>
  <c r="Q89" i="72"/>
  <c r="S88" i="72"/>
  <c r="R88" i="72"/>
  <c r="Q88" i="72"/>
  <c r="I88" i="72"/>
  <c r="H88" i="72"/>
  <c r="S87" i="72"/>
  <c r="R87" i="72"/>
  <c r="Q87" i="72"/>
  <c r="S86" i="72"/>
  <c r="R86" i="72"/>
  <c r="Q86" i="72"/>
  <c r="S85" i="72"/>
  <c r="R85" i="72"/>
  <c r="Q85" i="72"/>
  <c r="S84" i="72"/>
  <c r="R84" i="72"/>
  <c r="Q84" i="72"/>
  <c r="S83" i="72"/>
  <c r="R83" i="72"/>
  <c r="Q83" i="72"/>
  <c r="S82" i="72"/>
  <c r="R82" i="72"/>
  <c r="Q82" i="72"/>
  <c r="I82" i="72"/>
  <c r="H82" i="72"/>
  <c r="S81" i="72"/>
  <c r="R81" i="72"/>
  <c r="Q81" i="72"/>
  <c r="S80" i="72"/>
  <c r="R80" i="72"/>
  <c r="Q80" i="72"/>
  <c r="S79" i="72"/>
  <c r="R79" i="72"/>
  <c r="Q79" i="72"/>
  <c r="S78" i="72"/>
  <c r="R78" i="72"/>
  <c r="Q78" i="72"/>
  <c r="S77" i="72"/>
  <c r="R77" i="72"/>
  <c r="Q77" i="72"/>
  <c r="S76" i="72"/>
  <c r="R76" i="72"/>
  <c r="Q76" i="72"/>
  <c r="S75" i="72"/>
  <c r="R75" i="72"/>
  <c r="Q75" i="72"/>
  <c r="S74" i="72"/>
  <c r="R74" i="72"/>
  <c r="Q74" i="72"/>
  <c r="I74" i="72"/>
  <c r="H74" i="72"/>
  <c r="S73" i="72"/>
  <c r="R73" i="72"/>
  <c r="Q73" i="72"/>
  <c r="S72" i="72"/>
  <c r="R72" i="72"/>
  <c r="Q72" i="72"/>
  <c r="S71" i="72"/>
  <c r="R71" i="72"/>
  <c r="Q71" i="72"/>
  <c r="S70" i="72"/>
  <c r="R70" i="72"/>
  <c r="Q70" i="72"/>
  <c r="S69" i="72"/>
  <c r="R69" i="72"/>
  <c r="Q69" i="72"/>
  <c r="S68" i="72"/>
  <c r="R68" i="72"/>
  <c r="Q68" i="72"/>
  <c r="S67" i="72"/>
  <c r="R67" i="72"/>
  <c r="Q67" i="72"/>
  <c r="S66" i="72"/>
  <c r="R66" i="72"/>
  <c r="Q66" i="72"/>
  <c r="S65" i="72"/>
  <c r="R65" i="72"/>
  <c r="Q65" i="72"/>
  <c r="S64" i="72"/>
  <c r="R64" i="72"/>
  <c r="Q64" i="72"/>
  <c r="S63" i="72"/>
  <c r="R63" i="72"/>
  <c r="Q63" i="72"/>
  <c r="I63" i="72"/>
  <c r="H63" i="72"/>
  <c r="S62" i="72"/>
  <c r="R62" i="72"/>
  <c r="Q62" i="72"/>
  <c r="S61" i="72"/>
  <c r="R61" i="72"/>
  <c r="Q61" i="72"/>
  <c r="S60" i="72"/>
  <c r="R60" i="72"/>
  <c r="Q60" i="72"/>
  <c r="S59" i="72"/>
  <c r="R59" i="72"/>
  <c r="Q59" i="72"/>
  <c r="S58" i="72"/>
  <c r="R58" i="72"/>
  <c r="Q58" i="72"/>
  <c r="S57" i="72"/>
  <c r="R57" i="72"/>
  <c r="Q57" i="72"/>
  <c r="S56" i="72"/>
  <c r="R56" i="72"/>
  <c r="Q56" i="72"/>
  <c r="S55" i="72"/>
  <c r="R55" i="72"/>
  <c r="Q55" i="72"/>
  <c r="S54" i="72"/>
  <c r="R54" i="72"/>
  <c r="Q54" i="72"/>
  <c r="I53" i="72"/>
  <c r="H53" i="72"/>
  <c r="S52" i="72"/>
  <c r="R52" i="72"/>
  <c r="Q52" i="72"/>
  <c r="S51" i="72"/>
  <c r="R51" i="72"/>
  <c r="Q51" i="72"/>
  <c r="S50" i="72"/>
  <c r="R50" i="72"/>
  <c r="Q50" i="72"/>
  <c r="S49" i="72"/>
  <c r="R49" i="72"/>
  <c r="Q49" i="72"/>
  <c r="I48" i="72"/>
  <c r="H48" i="72"/>
  <c r="S47" i="72"/>
  <c r="R47" i="72"/>
  <c r="Q47" i="72"/>
  <c r="S46" i="72"/>
  <c r="R46" i="72"/>
  <c r="Q46" i="72"/>
  <c r="S45" i="72"/>
  <c r="R45" i="72"/>
  <c r="Q45" i="72"/>
  <c r="S44" i="72"/>
  <c r="R44" i="72"/>
  <c r="Q44" i="72"/>
  <c r="S43" i="72"/>
  <c r="R43" i="72"/>
  <c r="Q43" i="72"/>
  <c r="S42" i="72"/>
  <c r="R42" i="72"/>
  <c r="Q42" i="72"/>
  <c r="S41" i="72"/>
  <c r="R41" i="72"/>
  <c r="Q41" i="72"/>
  <c r="S40" i="72"/>
  <c r="R40" i="72"/>
  <c r="Q40" i="72"/>
  <c r="S39" i="72"/>
  <c r="R39" i="72"/>
  <c r="Q39" i="72"/>
  <c r="I38" i="72"/>
  <c r="H38" i="72"/>
  <c r="S34" i="72"/>
  <c r="R34" i="72"/>
  <c r="Q34" i="72"/>
  <c r="S33" i="72"/>
  <c r="R33" i="72"/>
  <c r="Q33" i="72"/>
  <c r="S32" i="72"/>
  <c r="R32" i="72"/>
  <c r="Q32" i="72"/>
  <c r="S31" i="72"/>
  <c r="R31" i="72"/>
  <c r="Q31" i="72"/>
  <c r="S30" i="72"/>
  <c r="R30" i="72"/>
  <c r="Q30" i="72"/>
  <c r="S29" i="72"/>
  <c r="R29" i="72"/>
  <c r="Q29" i="72"/>
  <c r="S28" i="72"/>
  <c r="R28" i="72"/>
  <c r="Q28" i="72"/>
  <c r="S27" i="72"/>
  <c r="R27" i="72"/>
  <c r="Q27" i="72"/>
  <c r="S26" i="72"/>
  <c r="R26" i="72"/>
  <c r="Q26" i="72"/>
  <c r="S25" i="72"/>
  <c r="R25" i="72"/>
  <c r="Q25" i="72"/>
  <c r="S24" i="72"/>
  <c r="R24" i="72"/>
  <c r="Q24" i="72"/>
  <c r="S23" i="72"/>
  <c r="R23" i="72"/>
  <c r="Q23" i="72"/>
  <c r="S22" i="72"/>
  <c r="R22" i="72"/>
  <c r="Q22" i="72"/>
  <c r="S21" i="72"/>
  <c r="R21" i="72"/>
  <c r="Q21" i="72"/>
  <c r="S20" i="72"/>
  <c r="R20" i="72"/>
  <c r="Q20" i="72"/>
  <c r="S19" i="72"/>
  <c r="R19" i="72"/>
  <c r="Q19" i="72"/>
  <c r="S18" i="72"/>
  <c r="R18" i="72"/>
  <c r="Q18" i="72"/>
  <c r="I17" i="72"/>
  <c r="H17" i="72"/>
  <c r="S11" i="72"/>
  <c r="R11" i="72"/>
  <c r="Q11" i="72"/>
  <c r="S10" i="72"/>
  <c r="R10" i="72"/>
  <c r="Q10" i="72"/>
  <c r="J21" i="72" l="1"/>
  <c r="J98" i="72"/>
  <c r="J102" i="72"/>
  <c r="J107" i="72"/>
  <c r="J199" i="72"/>
  <c r="J301" i="72"/>
  <c r="J303" i="72"/>
  <c r="J313" i="72"/>
  <c r="J318" i="72"/>
  <c r="J319" i="72"/>
  <c r="J405" i="72"/>
  <c r="J406" i="72"/>
  <c r="J410" i="72"/>
  <c r="J411" i="72"/>
  <c r="J413" i="72"/>
  <c r="J417" i="72"/>
  <c r="J419" i="72"/>
  <c r="J422" i="72"/>
  <c r="J424" i="72"/>
  <c r="J426" i="72"/>
  <c r="J428" i="72"/>
  <c r="J435" i="72"/>
  <c r="J437" i="72"/>
  <c r="J439" i="72"/>
  <c r="J440" i="72"/>
  <c r="J441" i="72"/>
  <c r="J443" i="72"/>
  <c r="J445" i="72"/>
  <c r="J446" i="72"/>
  <c r="J455" i="72"/>
  <c r="J458" i="72"/>
  <c r="J466" i="72"/>
  <c r="J472" i="72"/>
  <c r="J473" i="72"/>
  <c r="J474" i="72"/>
  <c r="J479" i="72"/>
  <c r="J483" i="72"/>
  <c r="J485" i="72"/>
  <c r="J486" i="72"/>
  <c r="J488" i="72"/>
  <c r="J489" i="72"/>
  <c r="J497" i="72"/>
  <c r="J499" i="72"/>
  <c r="J502" i="72"/>
  <c r="J97" i="72"/>
  <c r="J100" i="72"/>
  <c r="J101" i="72"/>
  <c r="J105" i="72"/>
  <c r="J110" i="72"/>
  <c r="J310" i="72"/>
  <c r="J316" i="72"/>
  <c r="J407" i="72"/>
  <c r="J414" i="72"/>
  <c r="J421" i="72"/>
  <c r="J423" i="72"/>
  <c r="J429" i="72"/>
  <c r="J431" i="72"/>
  <c r="J432" i="72"/>
  <c r="J444" i="72"/>
  <c r="J453" i="72"/>
  <c r="J454" i="72"/>
  <c r="J456" i="72"/>
  <c r="J459" i="72"/>
  <c r="J464" i="72"/>
  <c r="J469" i="72"/>
  <c r="J470" i="72"/>
  <c r="J471" i="72"/>
  <c r="J480" i="72"/>
  <c r="J482" i="72"/>
  <c r="J487" i="72"/>
  <c r="J491" i="72"/>
  <c r="J314" i="72"/>
  <c r="J315" i="72"/>
  <c r="J322" i="72"/>
  <c r="J412" i="72"/>
  <c r="J416" i="72"/>
  <c r="J425" i="72"/>
  <c r="J430" i="72"/>
  <c r="J434" i="72"/>
  <c r="J438" i="72"/>
  <c r="J442" i="72"/>
  <c r="J447" i="72"/>
  <c r="J450" i="72"/>
  <c r="J461" i="72"/>
  <c r="J463" i="72"/>
  <c r="J468" i="72"/>
  <c r="J476" i="72"/>
  <c r="J478" i="72"/>
  <c r="J490" i="72"/>
  <c r="J492" i="72"/>
  <c r="J493" i="72"/>
  <c r="J495" i="72"/>
  <c r="J496" i="72"/>
  <c r="J500" i="72"/>
  <c r="J501" i="72"/>
  <c r="J39" i="72"/>
  <c r="J40" i="72"/>
  <c r="J41" i="72"/>
  <c r="J42" i="72"/>
  <c r="J43" i="72"/>
  <c r="J44" i="72"/>
  <c r="J45" i="72"/>
  <c r="J46" i="72"/>
  <c r="J47" i="72"/>
  <c r="J49" i="72"/>
  <c r="J50" i="72"/>
  <c r="J51" i="72"/>
  <c r="J52" i="72"/>
  <c r="J54" i="72"/>
  <c r="J55" i="72"/>
  <c r="J56" i="72"/>
  <c r="J57" i="72"/>
  <c r="J58" i="72"/>
  <c r="J59" i="72"/>
  <c r="J60" i="72"/>
  <c r="J61" i="72"/>
  <c r="J62" i="72"/>
  <c r="J64" i="72"/>
  <c r="J65" i="72"/>
  <c r="J66" i="72"/>
  <c r="J67" i="72"/>
  <c r="J68" i="72"/>
  <c r="J69" i="72"/>
  <c r="J70" i="72"/>
  <c r="J71" i="72"/>
  <c r="J72" i="72"/>
  <c r="J73" i="72"/>
  <c r="J75" i="72"/>
  <c r="J76" i="72"/>
  <c r="J77" i="72"/>
  <c r="J78" i="72"/>
  <c r="J79" i="72"/>
  <c r="J80" i="72"/>
  <c r="J81" i="72"/>
  <c r="J83" i="72"/>
  <c r="J84" i="72"/>
  <c r="J85" i="72"/>
  <c r="J86" i="72"/>
  <c r="J87" i="72"/>
  <c r="J89" i="72"/>
  <c r="J90" i="72"/>
  <c r="J91" i="72"/>
  <c r="J92" i="72"/>
  <c r="J93" i="72"/>
  <c r="J94" i="72"/>
  <c r="J18" i="72"/>
  <c r="J20" i="72"/>
  <c r="J24" i="72"/>
  <c r="J25" i="72"/>
  <c r="J26" i="72"/>
  <c r="J30" i="72"/>
  <c r="J104" i="72"/>
  <c r="J108" i="72"/>
  <c r="J113" i="72"/>
  <c r="J114" i="72"/>
  <c r="J116" i="72"/>
  <c r="J117" i="72"/>
  <c r="J118" i="72"/>
  <c r="J119" i="72"/>
  <c r="J120" i="72"/>
  <c r="J121" i="72"/>
  <c r="J122" i="72"/>
  <c r="J123" i="72"/>
  <c r="J124" i="72"/>
  <c r="J125" i="72"/>
  <c r="J126" i="72"/>
  <c r="J128" i="72"/>
  <c r="J129" i="72"/>
  <c r="J130" i="72"/>
  <c r="J131" i="72"/>
  <c r="J132" i="72"/>
  <c r="J133" i="72"/>
  <c r="J134" i="72"/>
  <c r="J135" i="72"/>
  <c r="J136" i="72"/>
  <c r="J138" i="72"/>
  <c r="J139" i="72"/>
  <c r="J141" i="72"/>
  <c r="J142" i="72"/>
  <c r="J143" i="72"/>
  <c r="J144" i="72"/>
  <c r="J145" i="72"/>
  <c r="J150" i="72"/>
  <c r="J151" i="72"/>
  <c r="J152" i="72"/>
  <c r="J153" i="72"/>
  <c r="J154" i="72"/>
  <c r="J156" i="72"/>
  <c r="J157" i="72"/>
  <c r="J158" i="72"/>
  <c r="J159" i="72"/>
  <c r="J160" i="72"/>
  <c r="J161" i="72"/>
  <c r="J162" i="72"/>
  <c r="J167" i="72"/>
  <c r="J168" i="72"/>
  <c r="J169" i="72"/>
  <c r="J170" i="72"/>
  <c r="J171" i="72"/>
  <c r="J172" i="72"/>
  <c r="J173" i="72"/>
  <c r="J174" i="72"/>
  <c r="J175" i="72"/>
  <c r="J176" i="72"/>
  <c r="J177" i="72"/>
  <c r="J178" i="72"/>
  <c r="J179" i="72"/>
  <c r="J181" i="72"/>
  <c r="J182" i="72"/>
  <c r="J183" i="72"/>
  <c r="J184" i="72"/>
  <c r="J185" i="72"/>
  <c r="J186" i="72"/>
  <c r="J188" i="72"/>
  <c r="J189" i="72"/>
  <c r="J190" i="72"/>
  <c r="J191" i="72"/>
  <c r="J192" i="72"/>
  <c r="J193" i="72"/>
  <c r="J194" i="72"/>
  <c r="J195" i="72"/>
  <c r="J196" i="72"/>
  <c r="J197" i="72"/>
  <c r="J19" i="72"/>
  <c r="J23" i="72"/>
  <c r="J27" i="72"/>
  <c r="J29" i="72"/>
  <c r="J103" i="72"/>
  <c r="J111" i="72"/>
  <c r="J112" i="72"/>
  <c r="J115" i="72"/>
  <c r="J202" i="72"/>
  <c r="J203" i="72"/>
  <c r="J204" i="72"/>
  <c r="J205" i="72"/>
  <c r="J206" i="72"/>
  <c r="J207" i="72"/>
  <c r="J208" i="72"/>
  <c r="J213" i="72"/>
  <c r="J214" i="72"/>
  <c r="J215" i="72"/>
  <c r="J216" i="72"/>
  <c r="J218" i="72"/>
  <c r="J219" i="72"/>
  <c r="J220" i="72"/>
  <c r="J221" i="72"/>
  <c r="J226" i="72"/>
  <c r="J227" i="72"/>
  <c r="J228" i="72"/>
  <c r="J229" i="72"/>
  <c r="J230" i="72"/>
  <c r="J231" i="72"/>
  <c r="J232" i="72"/>
  <c r="J233" i="72"/>
  <c r="J234" i="72"/>
  <c r="J236" i="72"/>
  <c r="J237" i="72"/>
  <c r="J238" i="72"/>
  <c r="J239" i="72"/>
  <c r="J240" i="72"/>
  <c r="J241" i="72"/>
  <c r="J242" i="72"/>
  <c r="J243" i="72"/>
  <c r="J244" i="72"/>
  <c r="J245" i="72"/>
  <c r="J246" i="72"/>
  <c r="J247" i="72"/>
  <c r="J248" i="72"/>
  <c r="J249" i="72"/>
  <c r="J250" i="72"/>
  <c r="J251" i="72"/>
  <c r="J252" i="72"/>
  <c r="J253" i="72"/>
  <c r="J254" i="72"/>
  <c r="J256" i="72"/>
  <c r="J257" i="72"/>
  <c r="J258" i="72"/>
  <c r="J259" i="72"/>
  <c r="J260" i="72"/>
  <c r="J261" i="72"/>
  <c r="J262" i="72"/>
  <c r="J263" i="72"/>
  <c r="J264" i="72"/>
  <c r="J265" i="72"/>
  <c r="J266" i="72"/>
  <c r="J267" i="72"/>
  <c r="J268" i="72"/>
  <c r="J269" i="72"/>
  <c r="J271" i="72"/>
  <c r="J272" i="72"/>
  <c r="J273" i="72"/>
  <c r="J274" i="72"/>
  <c r="J275" i="72"/>
  <c r="J276" i="72"/>
  <c r="J277" i="72"/>
  <c r="J279" i="72"/>
  <c r="J280" i="72"/>
  <c r="J281" i="72"/>
  <c r="J282" i="72"/>
  <c r="J283" i="72"/>
  <c r="J284" i="72"/>
  <c r="J285" i="72"/>
  <c r="J286" i="72"/>
  <c r="J287" i="72"/>
  <c r="J289" i="72"/>
  <c r="J290" i="72"/>
  <c r="J291" i="72"/>
  <c r="J292" i="72"/>
  <c r="J293" i="72"/>
  <c r="J294" i="72"/>
  <c r="J295" i="72"/>
  <c r="J296" i="72"/>
  <c r="J298" i="72"/>
  <c r="J299" i="72"/>
  <c r="J300" i="72"/>
  <c r="J22" i="72"/>
  <c r="J33" i="72"/>
  <c r="J34" i="72"/>
  <c r="J96" i="72"/>
  <c r="J106" i="72"/>
  <c r="J200" i="72"/>
  <c r="J302" i="72"/>
  <c r="J305" i="72"/>
  <c r="J307" i="72"/>
  <c r="J311" i="72"/>
  <c r="J317" i="72"/>
  <c r="J320" i="72"/>
  <c r="J327" i="72"/>
  <c r="J328" i="72"/>
  <c r="J329" i="72"/>
  <c r="J330" i="72"/>
  <c r="J331" i="72"/>
  <c r="J332" i="72"/>
  <c r="J333" i="72"/>
  <c r="J334" i="72"/>
  <c r="J335" i="72"/>
  <c r="J336" i="72"/>
  <c r="J337" i="72"/>
  <c r="J338" i="72"/>
  <c r="J339" i="72"/>
  <c r="J340" i="72"/>
  <c r="J341" i="72"/>
  <c r="J342" i="72"/>
  <c r="J344" i="72"/>
  <c r="J345" i="72"/>
  <c r="J346" i="72"/>
  <c r="J347" i="72"/>
  <c r="J348" i="72"/>
  <c r="J349" i="72"/>
  <c r="J350" i="72"/>
  <c r="J351" i="72"/>
  <c r="J352" i="72"/>
  <c r="J353" i="72"/>
  <c r="J354" i="72"/>
  <c r="J355" i="72"/>
  <c r="J356" i="72"/>
  <c r="J361" i="72"/>
  <c r="J362" i="72"/>
  <c r="J363" i="72"/>
  <c r="J364" i="72"/>
  <c r="J365" i="72"/>
  <c r="J366" i="72"/>
  <c r="J367" i="72"/>
  <c r="J368" i="72"/>
  <c r="J369" i="72"/>
  <c r="J370" i="72"/>
  <c r="J371" i="72"/>
  <c r="J372" i="72"/>
  <c r="J373" i="72"/>
  <c r="J374" i="72"/>
  <c r="J375" i="72"/>
  <c r="J376" i="72"/>
  <c r="J377" i="72"/>
  <c r="J378" i="72"/>
  <c r="J379" i="72"/>
  <c r="J380" i="72"/>
  <c r="J382" i="72"/>
  <c r="J383" i="72"/>
  <c r="J384" i="72"/>
  <c r="J385" i="72"/>
  <c r="J386" i="72"/>
  <c r="J387" i="72"/>
  <c r="J388" i="72"/>
  <c r="J389" i="72"/>
  <c r="J390" i="72"/>
  <c r="J392" i="72"/>
  <c r="J393" i="72"/>
  <c r="J394" i="72"/>
  <c r="J395" i="72"/>
  <c r="J396" i="72"/>
  <c r="J397" i="72"/>
  <c r="J398" i="72"/>
  <c r="J399" i="72"/>
  <c r="J28" i="72"/>
  <c r="J31" i="72"/>
  <c r="J32" i="72"/>
  <c r="J304" i="72"/>
  <c r="J306" i="72"/>
  <c r="J309" i="72"/>
  <c r="J321" i="72"/>
  <c r="J400" i="72"/>
  <c r="J401" i="72"/>
  <c r="J402" i="72"/>
  <c r="J408" i="72"/>
  <c r="J415" i="72"/>
  <c r="J420" i="72"/>
  <c r="J433" i="72"/>
  <c r="J452" i="72"/>
  <c r="J460" i="72"/>
  <c r="J475" i="72"/>
  <c r="J477" i="72"/>
  <c r="J481" i="72"/>
  <c r="J498" i="72"/>
  <c r="J512" i="72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<sst xmlns="http://schemas.openxmlformats.org/spreadsheetml/2006/main" count="2159" uniqueCount="541">
  <si>
    <t xml:space="preserve">Bon de Commande Franco 84 au </t>
  </si>
  <si>
    <t xml:space="preserve">Quantité </t>
  </si>
  <si>
    <t>Gratuité</t>
  </si>
  <si>
    <t xml:space="preserve">Client : </t>
  </si>
  <si>
    <t xml:space="preserve"> Tél :</t>
  </si>
  <si>
    <t>Adresse :</t>
  </si>
  <si>
    <t>CP :</t>
  </si>
  <si>
    <t>Ville :</t>
  </si>
  <si>
    <t>Infos :</t>
  </si>
  <si>
    <t>Vallée du Rhône</t>
  </si>
  <si>
    <t>DOMAINE MARTIN CLERC</t>
  </si>
  <si>
    <t/>
  </si>
  <si>
    <t>IGP Collines Rhodaniennes</t>
  </si>
  <si>
    <t>Viognier</t>
  </si>
  <si>
    <t>75 cl</t>
  </si>
  <si>
    <t>Blanc</t>
  </si>
  <si>
    <t>AOP Condrieu</t>
  </si>
  <si>
    <t>Côte Bellay</t>
  </si>
  <si>
    <t>La Roncharde</t>
  </si>
  <si>
    <t>Nectar Sauvage</t>
  </si>
  <si>
    <t>Syrah</t>
  </si>
  <si>
    <t>Rouge</t>
  </si>
  <si>
    <t>AOP Côte Rôtie</t>
  </si>
  <si>
    <t>Côteaux de Bassenon</t>
  </si>
  <si>
    <t>Collet</t>
  </si>
  <si>
    <t>Côteaux de Tupin</t>
  </si>
  <si>
    <t>Eclat de Grâce</t>
  </si>
  <si>
    <t>02</t>
  </si>
  <si>
    <t>DOMAINE GOUDARD ET FILLES</t>
  </si>
  <si>
    <t>C</t>
  </si>
  <si>
    <t>Les 3 Sorcières</t>
  </si>
  <si>
    <t>Tumulte</t>
  </si>
  <si>
    <t>AOP Saint Joseph</t>
  </si>
  <si>
    <t>Méandre</t>
  </si>
  <si>
    <t>03</t>
  </si>
  <si>
    <t>DOMAINE LAURENT VEYRAT</t>
  </si>
  <si>
    <t>AB</t>
  </si>
  <si>
    <t>AOP Crozes-Hermitage</t>
  </si>
  <si>
    <t>L'Aurore</t>
  </si>
  <si>
    <t>Mag</t>
  </si>
  <si>
    <t>Veyrat Pied</t>
  </si>
  <si>
    <t>Antre-Nous</t>
  </si>
  <si>
    <t>L'ivresse des Voleyses</t>
  </si>
  <si>
    <t>04</t>
  </si>
  <si>
    <t>DOMAINE DU SEMINAIRE</t>
  </si>
  <si>
    <t>AOP Côtes du Rhône</t>
  </si>
  <si>
    <t>Les Séguines</t>
  </si>
  <si>
    <t>Le Clos Marsanne</t>
  </si>
  <si>
    <t>Sourire</t>
  </si>
  <si>
    <t>Rosé</t>
  </si>
  <si>
    <t>Tradition</t>
  </si>
  <si>
    <t>Les Saffres</t>
  </si>
  <si>
    <t>AOP CDR Villages Valréas</t>
  </si>
  <si>
    <t>Ravel</t>
  </si>
  <si>
    <t>Le Clos</t>
  </si>
  <si>
    <t>05</t>
  </si>
  <si>
    <t>DOMAINE DE LA PETITE VERDIERE</t>
  </si>
  <si>
    <t>IGP Méditérannée</t>
  </si>
  <si>
    <t>Rond Comme …</t>
  </si>
  <si>
    <t>AOP Côtes du Rhône Villages</t>
  </si>
  <si>
    <t>AOP Grignan les Adhémar</t>
  </si>
  <si>
    <t xml:space="preserve">AOP Côtes du Rhône </t>
  </si>
  <si>
    <t>AOP CDR Villages Suze la Rousse</t>
  </si>
  <si>
    <t>BIB 5L</t>
  </si>
  <si>
    <t>NM</t>
  </si>
  <si>
    <t>06</t>
  </si>
  <si>
    <t>PERRINE ET MATTHIEU</t>
  </si>
  <si>
    <t>AOP CDR Villages Sablet</t>
  </si>
  <si>
    <t>Les Abeilles</t>
  </si>
  <si>
    <t xml:space="preserve">IGP Vaucluse </t>
  </si>
  <si>
    <t>Les Peupliers</t>
  </si>
  <si>
    <t>Les Lentières</t>
  </si>
  <si>
    <t>AOP CDR Villages Plan de Dieu</t>
  </si>
  <si>
    <t>L'Alouette</t>
  </si>
  <si>
    <t>07</t>
  </si>
  <si>
    <t>DOMAINE DE LA TETE NOIRE</t>
  </si>
  <si>
    <t>Lulu</t>
  </si>
  <si>
    <t>AOP Cairanne</t>
  </si>
  <si>
    <t>AOP Vacqueyras</t>
  </si>
  <si>
    <t>08</t>
  </si>
  <si>
    <t>DOMAINE DES ESPIERS</t>
  </si>
  <si>
    <t>9 MG</t>
  </si>
  <si>
    <t>AOP Gigondas</t>
  </si>
  <si>
    <t>Les Grames</t>
  </si>
  <si>
    <t>09</t>
  </si>
  <si>
    <t>DOMAINE DES GARANCES</t>
  </si>
  <si>
    <t>AOP Muscat de BDV (VDN)</t>
  </si>
  <si>
    <t>AOP Ventoux</t>
  </si>
  <si>
    <t>Lescale</t>
  </si>
  <si>
    <t>IGP Vaucluse</t>
  </si>
  <si>
    <t>Racine sans sulfite</t>
  </si>
  <si>
    <t>AOP Beaumes de Venise</t>
  </si>
  <si>
    <t>Alazard</t>
  </si>
  <si>
    <t>Le Jas du chêne</t>
  </si>
  <si>
    <t>Le Pas de l'Aube</t>
  </si>
  <si>
    <t>CHATEAU JUVENAL</t>
  </si>
  <si>
    <t>Perséides</t>
  </si>
  <si>
    <t>V</t>
  </si>
  <si>
    <t>Jéro</t>
  </si>
  <si>
    <t>Le Nature</t>
  </si>
  <si>
    <t>Terres du Petit Homme</t>
  </si>
  <si>
    <t>M</t>
  </si>
  <si>
    <t>Le petit Juvénal</t>
  </si>
  <si>
    <t>DOMAINE DES PERES DE L'EGLISE</t>
  </si>
  <si>
    <t>Vin de France</t>
  </si>
  <si>
    <t>L'Esprit</t>
  </si>
  <si>
    <t xml:space="preserve">AOP Châteauneuf du Pape </t>
  </si>
  <si>
    <t>Calice Saint Pierre</t>
  </si>
  <si>
    <t>La Genèse de Paulette</t>
  </si>
  <si>
    <t>AOP Lirac</t>
  </si>
  <si>
    <t>Saint Augustin</t>
  </si>
  <si>
    <t>Héritage de Pollus</t>
  </si>
  <si>
    <t>12</t>
  </si>
  <si>
    <t>FLORIAN ANDRE</t>
  </si>
  <si>
    <t>DE</t>
  </si>
  <si>
    <t>AOP Tavel</t>
  </si>
  <si>
    <t>L'Oiseau Lune</t>
  </si>
  <si>
    <t>L'Olivet</t>
  </si>
  <si>
    <t>Demi</t>
  </si>
  <si>
    <t>13</t>
  </si>
  <si>
    <t>CHATEAU DE ROUX</t>
  </si>
  <si>
    <t>IGP Cévennes</t>
  </si>
  <si>
    <t xml:space="preserve">Blanche de Castille   </t>
  </si>
  <si>
    <t xml:space="preserve">Le Menhir de Roux </t>
  </si>
  <si>
    <t>AOP Duché D'Uzès</t>
  </si>
  <si>
    <t>Les Rocals</t>
  </si>
  <si>
    <t>Seigneur de Malletot</t>
  </si>
  <si>
    <t>Bérénice</t>
  </si>
  <si>
    <t>Provence</t>
  </si>
  <si>
    <t>DOMAINE DES ARTAUDS</t>
  </si>
  <si>
    <t>AOP Côtes de Provence</t>
  </si>
  <si>
    <t>AOP Côtes de Provence Ste Victoire</t>
  </si>
  <si>
    <t>Languedoc - Roussillon</t>
  </si>
  <si>
    <t>DOMAINE MAS CREMAT</t>
  </si>
  <si>
    <t>BDY</t>
  </si>
  <si>
    <t>AOP Rivesaltes</t>
  </si>
  <si>
    <t>Hors d'age</t>
  </si>
  <si>
    <t>50 cl</t>
  </si>
  <si>
    <t>Tuillé</t>
  </si>
  <si>
    <t>IGP Côtes Catalanes</t>
  </si>
  <si>
    <t>Les Balmettes</t>
  </si>
  <si>
    <t>IGP Côtes Catalanes Muscat Sec</t>
  </si>
  <si>
    <t xml:space="preserve">Sous les Grand Pins </t>
  </si>
  <si>
    <t>AOP Côtes du Roussillon</t>
  </si>
  <si>
    <t>La Yose</t>
  </si>
  <si>
    <t>Les Petites Demoiselles</t>
  </si>
  <si>
    <t>Les Tamarius</t>
  </si>
  <si>
    <t xml:space="preserve">Les Sales Gosses </t>
  </si>
  <si>
    <t xml:space="preserve">Fa Si La Boire </t>
  </si>
  <si>
    <t>L'Envie</t>
  </si>
  <si>
    <t>AOP Côtes du Roussillon Villages</t>
  </si>
  <si>
    <t>Bastien</t>
  </si>
  <si>
    <t>Les Juliettes</t>
  </si>
  <si>
    <t>DOMAINE LIGNERES LATHENAY</t>
  </si>
  <si>
    <t>VDF</t>
  </si>
  <si>
    <t>Un P'tit Canon</t>
  </si>
  <si>
    <t>AOP Minervois</t>
  </si>
  <si>
    <t>L'Air de Rien</t>
  </si>
  <si>
    <t>Emma</t>
  </si>
  <si>
    <t>AOP Minervois La Livinière</t>
  </si>
  <si>
    <t>Marcelin</t>
  </si>
  <si>
    <t>DOMAINE LE CLOS DU SERRES</t>
  </si>
  <si>
    <t>AOP Languedoc</t>
  </si>
  <si>
    <t>Saut du Poisson</t>
  </si>
  <si>
    <t>Œillade</t>
  </si>
  <si>
    <t>AOP Terrasses du Larzac</t>
  </si>
  <si>
    <t>Saint Jean</t>
  </si>
  <si>
    <t>Sainte Pauline</t>
  </si>
  <si>
    <t>Les Maros</t>
  </si>
  <si>
    <t>Humeur Vagabonde</t>
  </si>
  <si>
    <t>PIGEONNIER DU POUS</t>
  </si>
  <si>
    <t>IGP Hérault</t>
  </si>
  <si>
    <t>Eclats de Calcaire</t>
  </si>
  <si>
    <t>DOMAINE MORTIES</t>
  </si>
  <si>
    <t>Jamais Content</t>
  </si>
  <si>
    <t>Encore et Encore</t>
  </si>
  <si>
    <t>AOP Pic Saint Loup</t>
  </si>
  <si>
    <t>Que sera</t>
  </si>
  <si>
    <t>Bordeaux - Sud Ouest</t>
  </si>
  <si>
    <t>CHÂTEAU GRAND FRANÇAIS</t>
  </si>
  <si>
    <t>AOP Bordeaux Supérieur</t>
  </si>
  <si>
    <t>Petit Français</t>
  </si>
  <si>
    <t>Grand Français</t>
  </si>
  <si>
    <t>Amphore</t>
  </si>
  <si>
    <t>DOMAINE LA BELLE HISTOIRE</t>
  </si>
  <si>
    <t>AOP Cahors</t>
  </si>
  <si>
    <t>les Prémices</t>
  </si>
  <si>
    <t>Péripéties</t>
  </si>
  <si>
    <t xml:space="preserve">Epilogue </t>
  </si>
  <si>
    <t>Val de Loire</t>
  </si>
  <si>
    <t>DOMAINE COIRIER</t>
  </si>
  <si>
    <t>AOP Fiefs Vendéens Pissotte</t>
  </si>
  <si>
    <t>L'Arbre Aux Fées</t>
  </si>
  <si>
    <t>Petite Groie</t>
  </si>
  <si>
    <t xml:space="preserve">Vin de France </t>
  </si>
  <si>
    <t>Fifty Fifty</t>
  </si>
  <si>
    <t>Mélusine</t>
  </si>
  <si>
    <t>DOMAINE MÉNARD-GABORIT</t>
  </si>
  <si>
    <t>IGP Val de Loire</t>
  </si>
  <si>
    <t>Chardonnay</t>
  </si>
  <si>
    <t>Sauvignon</t>
  </si>
  <si>
    <t xml:space="preserve">AOP Muscadet </t>
  </si>
  <si>
    <t xml:space="preserve">1ère Escale </t>
  </si>
  <si>
    <t>AOP Muscadet Sèvre et Maine sur Lie</t>
  </si>
  <si>
    <t>Accostage</t>
  </si>
  <si>
    <t>Pour l'Histoire</t>
  </si>
  <si>
    <t>Pour l'histoire</t>
  </si>
  <si>
    <t>AOP Muscadet SM sur Lie</t>
  </si>
  <si>
    <t>Contre-courant</t>
  </si>
  <si>
    <t>Les Pieds sur Terre</t>
  </si>
  <si>
    <t>Folle Blanche</t>
  </si>
  <si>
    <t>Clos Cormerais</t>
  </si>
  <si>
    <t>Klima</t>
  </si>
  <si>
    <t xml:space="preserve">AOP Muscadet Sèvre et Maine </t>
  </si>
  <si>
    <t>Cru Le Pallet</t>
  </si>
  <si>
    <t>Cru Monnières Saint-Fiacre</t>
  </si>
  <si>
    <t>Cru Gorges</t>
  </si>
  <si>
    <t>Methode Traditionnelle</t>
  </si>
  <si>
    <t>Nuit Blanche</t>
  </si>
  <si>
    <t>Rosé Astral</t>
  </si>
  <si>
    <t>BIB 3L</t>
  </si>
  <si>
    <t>DOMAINE FABIEN DUVEAU</t>
  </si>
  <si>
    <t>Humelay - Blanc de Cabernet</t>
  </si>
  <si>
    <t>AOP Saumur</t>
  </si>
  <si>
    <t>Hunaudière</t>
  </si>
  <si>
    <t xml:space="preserve">AOP Saumur </t>
  </si>
  <si>
    <t>Les Poyeux</t>
  </si>
  <si>
    <t>Clos de Bellevue</t>
  </si>
  <si>
    <t>Brézé - Le Bois du Chêne</t>
  </si>
  <si>
    <t>AOP Saumur Champigny</t>
  </si>
  <si>
    <t>Les Gaignés</t>
  </si>
  <si>
    <t>Les Menais</t>
  </si>
  <si>
    <t>Le Bourg</t>
  </si>
  <si>
    <t>Les Bas poyeux</t>
  </si>
  <si>
    <t>Les Hauts Poyeux</t>
  </si>
  <si>
    <t>DOMAINE SYLVAIN BRUNEAU</t>
  </si>
  <si>
    <t>Pet Nat</t>
  </si>
  <si>
    <t>Blanc 2 Noir</t>
  </si>
  <si>
    <t>AOP Saint Nicolas de Bourgueil</t>
  </si>
  <si>
    <t>Si le Vin</t>
  </si>
  <si>
    <t>Les Pentes</t>
  </si>
  <si>
    <t>Hauts Frogers</t>
  </si>
  <si>
    <t>L'éclosion</t>
  </si>
  <si>
    <t>Les Petites Mains</t>
  </si>
  <si>
    <t>DOMAINE VILLARGEAU</t>
  </si>
  <si>
    <t>AOP Côteaux du Giennois</t>
  </si>
  <si>
    <t>l'Incontournable</t>
  </si>
  <si>
    <t>Sans Complexe</t>
  </si>
  <si>
    <t>La Belle Paresseuse</t>
  </si>
  <si>
    <t>Chemin de Traverse</t>
  </si>
  <si>
    <t>Chicago</t>
  </si>
  <si>
    <t>l'Insolite</t>
  </si>
  <si>
    <t>Les Licotes</t>
  </si>
  <si>
    <t>DOMAINE ANTHONY-DAVID GIRARD</t>
  </si>
  <si>
    <t>AOP Sancerre</t>
  </si>
  <si>
    <t>Monts Damnés</t>
  </si>
  <si>
    <t>Mts Damnés Florilège</t>
  </si>
  <si>
    <t>DOMAINE DES CHASSEIGNES</t>
  </si>
  <si>
    <t>Cuvée de Domaine</t>
  </si>
  <si>
    <t>Les Chasseignes</t>
  </si>
  <si>
    <t>Les Montaignes</t>
  </si>
  <si>
    <t>Les Démalés</t>
  </si>
  <si>
    <t>Intuition</t>
  </si>
  <si>
    <t xml:space="preserve">Cuvée de Domaine </t>
  </si>
  <si>
    <t>DOMAINE VOGT</t>
  </si>
  <si>
    <t>AOP Alsace</t>
  </si>
  <si>
    <t xml:space="preserve">Auxerrois      </t>
  </si>
  <si>
    <t xml:space="preserve">Riesling     </t>
  </si>
  <si>
    <t xml:space="preserve">Pinot Gris      </t>
  </si>
  <si>
    <t xml:space="preserve">Gewurztraminer      </t>
  </si>
  <si>
    <t xml:space="preserve">Riesling Wolxheim      </t>
  </si>
  <si>
    <t>Riesling  Lieu dit Rothstein Hospices de Strasbourg</t>
  </si>
  <si>
    <t xml:space="preserve">AOP Alsace Grand Cru Altenberg de Wolxheim </t>
  </si>
  <si>
    <t xml:space="preserve">Riesling    </t>
  </si>
  <si>
    <t xml:space="preserve">Alsace perles rares    </t>
  </si>
  <si>
    <t xml:space="preserve">Riesling Vendanges Tardives    </t>
  </si>
  <si>
    <t xml:space="preserve">Gewurztraminer Vendanges Tardives    </t>
  </si>
  <si>
    <t xml:space="preserve">Pinot Noir      </t>
  </si>
  <si>
    <t>Pinot Noir Lieu dit Oberstupf</t>
  </si>
  <si>
    <t>AOP Crémant d'Alsace</t>
  </si>
  <si>
    <t xml:space="preserve">Crémant d'Alsace Blanc de blancs  </t>
  </si>
  <si>
    <t>Crémant d'Alsace Chardonnay - Extra Brut</t>
  </si>
  <si>
    <t>Fusionnel - Brut Nature</t>
  </si>
  <si>
    <t>DOMAINE VENDANGE</t>
  </si>
  <si>
    <t>IGP des Allobroges</t>
  </si>
  <si>
    <t>Ampelos</t>
  </si>
  <si>
    <t>AOP Vin de Savoie Jacquère</t>
  </si>
  <si>
    <t>la Côte</t>
  </si>
  <si>
    <t>AOP Vin de Savoie Chardonnay</t>
  </si>
  <si>
    <t>Montée des Crémailleres</t>
  </si>
  <si>
    <t>AOP Roussette de Savoie</t>
  </si>
  <si>
    <t>Madame de M</t>
  </si>
  <si>
    <t>AOP Vin de Savoie Velteliner</t>
  </si>
  <si>
    <t>Sous le Frêne</t>
  </si>
  <si>
    <t>AOP Vin de Savoie Mondeuse</t>
  </si>
  <si>
    <t>Le Coz</t>
  </si>
  <si>
    <t>AOP Vin de Savoie Pinot Noir</t>
  </si>
  <si>
    <t>Cuvée H</t>
  </si>
  <si>
    <t>Les Araignées</t>
  </si>
  <si>
    <t>AOP Crémant de Savoie</t>
  </si>
  <si>
    <t>Brut</t>
  </si>
  <si>
    <t xml:space="preserve">AOP Crémant de Savoie </t>
  </si>
  <si>
    <t>Les Eternelles - Brut Nature</t>
  </si>
  <si>
    <t>Bourgogne - Beaujolais</t>
  </si>
  <si>
    <t>DOMAINE DE BOISCHAMPT</t>
  </si>
  <si>
    <t>AOP Beaujolais Villages</t>
  </si>
  <si>
    <t>AOP Beaujolais Villages Jullié</t>
  </si>
  <si>
    <t>Chardonnay Villages</t>
  </si>
  <si>
    <t>Orange</t>
  </si>
  <si>
    <t>Gamay</t>
  </si>
  <si>
    <t xml:space="preserve">AOP Juliénas </t>
  </si>
  <si>
    <t>AOP Chénas</t>
  </si>
  <si>
    <t>AOP Fleurie</t>
  </si>
  <si>
    <t>AOP Moulin à Vent</t>
  </si>
  <si>
    <t>4 Cerisiers</t>
  </si>
  <si>
    <t>AOP Saint Amour</t>
  </si>
  <si>
    <t>Tête de Bonnet</t>
  </si>
  <si>
    <t>Vayolette</t>
  </si>
  <si>
    <t>Au Michelon</t>
  </si>
  <si>
    <t>AOP Morgon</t>
  </si>
  <si>
    <t>Les Charmes</t>
  </si>
  <si>
    <t>DOMAINE VAUPRÉ</t>
  </si>
  <si>
    <t>AOP Mâcon-Charnay-Lès-Mâcon</t>
  </si>
  <si>
    <t>La Vigne de Derrière</t>
  </si>
  <si>
    <t>AOP Mâcon-Solutré-Pouilly</t>
  </si>
  <si>
    <t>Vers le Mont</t>
  </si>
  <si>
    <t>AOP Pouilly-Fuissé</t>
  </si>
  <si>
    <t>Terroir</t>
  </si>
  <si>
    <t>Sur la Rochette</t>
  </si>
  <si>
    <t>AOP Saint Véran</t>
  </si>
  <si>
    <t>Les Cornillaux</t>
  </si>
  <si>
    <t>Vers la Roche</t>
  </si>
  <si>
    <t>Les Creuzettes</t>
  </si>
  <si>
    <t>AOP Pouilly Fuissé 1er cru</t>
  </si>
  <si>
    <t>Au Vignerais</t>
  </si>
  <si>
    <t>En Servy</t>
  </si>
  <si>
    <t>DOMAINE DEREY</t>
  </si>
  <si>
    <t>AOP Marsannay</t>
  </si>
  <si>
    <t>AOP Bourgogne</t>
  </si>
  <si>
    <t>Valendons</t>
  </si>
  <si>
    <t>Montre Cul</t>
  </si>
  <si>
    <t>AOP Fixin</t>
  </si>
  <si>
    <t>Vieilles Vignes</t>
  </si>
  <si>
    <t>Les Echalais</t>
  </si>
  <si>
    <t>Champs Perdrix</t>
  </si>
  <si>
    <t xml:space="preserve">Les Genelières </t>
  </si>
  <si>
    <t>Les Clos</t>
  </si>
  <si>
    <t>AOP Gevrey-Chambertin</t>
  </si>
  <si>
    <t>AOP Fixin Premier Cru</t>
  </si>
  <si>
    <t>Les Hervelets</t>
  </si>
  <si>
    <t>DOMAINE BONY GACHOT</t>
  </si>
  <si>
    <t>Les vins du Domaine</t>
  </si>
  <si>
    <t>AOP Bourgogne Pinot Noir</t>
  </si>
  <si>
    <t xml:space="preserve">AOP Côtes de Nuits-Villages </t>
  </si>
  <si>
    <t xml:space="preserve">Les Chaillots </t>
  </si>
  <si>
    <t>Les vins vinifiés par Éva et Fabienne</t>
  </si>
  <si>
    <t>AOP Bourgogne Hautes Côtes de Nuits</t>
  </si>
  <si>
    <t>AOP Pernand Vergelesses</t>
  </si>
  <si>
    <t>AOP Nuits St Georges Premier Cru</t>
  </si>
  <si>
    <t>Les Terres Blanches</t>
  </si>
  <si>
    <t>les Pruliers</t>
  </si>
  <si>
    <t>Les Crots</t>
  </si>
  <si>
    <t>AOP Gevrey Chambertin</t>
  </si>
  <si>
    <t>AOP Vosne Romanée</t>
  </si>
  <si>
    <t>AOP Chambolle Musigny</t>
  </si>
  <si>
    <t>DOMAINE MENAND</t>
  </si>
  <si>
    <t xml:space="preserve">AOP Mercurey </t>
  </si>
  <si>
    <t>Chapitre</t>
  </si>
  <si>
    <t>AOP Mercurey Premier Cru</t>
  </si>
  <si>
    <t>Clos des Combins</t>
  </si>
  <si>
    <t>Les Champs Martin</t>
  </si>
  <si>
    <t>Vignes Blanches</t>
  </si>
  <si>
    <t>Les Croichots</t>
  </si>
  <si>
    <t>LAM</t>
  </si>
  <si>
    <t>VINCENT WENGIER</t>
  </si>
  <si>
    <t>AOP Bourgogne Aligoté</t>
  </si>
  <si>
    <t>AOP Bourgogne Chardonnay</t>
  </si>
  <si>
    <t>AOP Chablis</t>
  </si>
  <si>
    <t>Quintessence</t>
  </si>
  <si>
    <t>AOP Chablis Premier Cru</t>
  </si>
  <si>
    <t>Les Vaillons</t>
  </si>
  <si>
    <t>DOMAINE SIMON GAUDET</t>
  </si>
  <si>
    <t xml:space="preserve">AOC Bourgogne Aligoté </t>
  </si>
  <si>
    <t>AOC Bourgogne Chardonnay</t>
  </si>
  <si>
    <t>AOC Bourgogne Hautes Cotes de Beaune</t>
  </si>
  <si>
    <t>AOC Santenay</t>
  </si>
  <si>
    <t>En Foulot</t>
  </si>
  <si>
    <t xml:space="preserve">AOC Beaune 1er Cru </t>
  </si>
  <si>
    <t>Champimonts</t>
  </si>
  <si>
    <t>AOC Bourgogne Pinot Noir</t>
  </si>
  <si>
    <t>Au Paradis</t>
  </si>
  <si>
    <t>Cuvée Antique</t>
  </si>
  <si>
    <t>Les Bras</t>
  </si>
  <si>
    <t xml:space="preserve">AOC Corton Grand Cru </t>
  </si>
  <si>
    <t>Les Grandes Lolières</t>
  </si>
  <si>
    <t>DOMAINE D'ARDHUY</t>
  </si>
  <si>
    <t>Les Bourgognes Blancs</t>
  </si>
  <si>
    <t>AOP Bourgogne Hautes Côtes de Beaune</t>
  </si>
  <si>
    <t>Les Perrières</t>
  </si>
  <si>
    <t>Les Villages Blancs</t>
  </si>
  <si>
    <t xml:space="preserve">AOP Ladoix </t>
  </si>
  <si>
    <t>Dolia</t>
  </si>
  <si>
    <t>AOP Savigny-lès-Beaune</t>
  </si>
  <si>
    <t>Clos des Godeaux</t>
  </si>
  <si>
    <t>AOP Côte de Nuits-Villages - Monopole</t>
  </si>
  <si>
    <t xml:space="preserve">AOP Meursault </t>
  </si>
  <si>
    <t>Les Pellans</t>
  </si>
  <si>
    <t xml:space="preserve">AOP Puligny-Montrachet </t>
  </si>
  <si>
    <t>Le Trézin</t>
  </si>
  <si>
    <t>Les Premiers Crus Blancs</t>
  </si>
  <si>
    <t>AOP Ladoix Premier Cru  - Monopole</t>
  </si>
  <si>
    <t xml:space="preserve">Le Rognet </t>
  </si>
  <si>
    <t>Le Rognet</t>
  </si>
  <si>
    <t>Mag ''sur Cde''</t>
  </si>
  <si>
    <t xml:space="preserve">AOP Beaune Premier Cru </t>
  </si>
  <si>
    <t>Clos des Theurons</t>
  </si>
  <si>
    <t xml:space="preserve">AOP Puligny-Montrachet Premier Cru </t>
  </si>
  <si>
    <t>Sous le Puits</t>
  </si>
  <si>
    <t>Les Grand Crus Blancs</t>
  </si>
  <si>
    <t>AOP Corton-Charlemagne Grand Cru</t>
  </si>
  <si>
    <t xml:space="preserve">AOP Bourgogne Côte-d'Or </t>
  </si>
  <si>
    <t>Les Chagniots</t>
  </si>
  <si>
    <t>AOP Côtes de Beaune Villages</t>
  </si>
  <si>
    <t>Les Combottes</t>
  </si>
  <si>
    <t>AOP Côte de Nuits-Villages</t>
  </si>
  <si>
    <t>Les Rouvrettes</t>
  </si>
  <si>
    <t>AOP Ladoix - Monopole</t>
  </si>
  <si>
    <t xml:space="preserve">Clos des Chagnots </t>
  </si>
  <si>
    <t>Les Boutiéres</t>
  </si>
  <si>
    <t xml:space="preserve">AOP Aloxe-Corton </t>
  </si>
  <si>
    <t>Les Boutières - Les Valozières</t>
  </si>
  <si>
    <t>Les Morais</t>
  </si>
  <si>
    <t xml:space="preserve">AOP Volnay </t>
  </si>
  <si>
    <t>Pitures Dessus</t>
  </si>
  <si>
    <t xml:space="preserve">AOP Pommard </t>
  </si>
  <si>
    <t>Les Lambots</t>
  </si>
  <si>
    <t xml:space="preserve">AOP Nuits-Saint-Georges </t>
  </si>
  <si>
    <t>AOP Chambolle-Musigny</t>
  </si>
  <si>
    <t xml:space="preserve">AOP Savigny-lès-Beaune Premier Cru </t>
  </si>
  <si>
    <t>Aux Clous</t>
  </si>
  <si>
    <t>Les Peuillets</t>
  </si>
  <si>
    <t xml:space="preserve">AOP Ladoix Premier Cru </t>
  </si>
  <si>
    <t>Champs Pimont</t>
  </si>
  <si>
    <t>AOP Aloxe-Corton Premier Cru</t>
  </si>
  <si>
    <t>Les Chaillots</t>
  </si>
  <si>
    <t xml:space="preserve">AOP Pommard Premier Cru </t>
  </si>
  <si>
    <t>Les Fremiers</t>
  </si>
  <si>
    <t xml:space="preserve">AOP Volnay Premier Cru </t>
  </si>
  <si>
    <t xml:space="preserve">AOP Vosne Romanée Premier Cru </t>
  </si>
  <si>
    <t>Les Chaumes</t>
  </si>
  <si>
    <t>AOP Corton Grand Cru</t>
  </si>
  <si>
    <t>Hautes Mourottes</t>
  </si>
  <si>
    <t xml:space="preserve">AOP Clos de Vougeot Grand Cru </t>
  </si>
  <si>
    <t>Petit Maupertui</t>
  </si>
  <si>
    <t>CORAVIN</t>
  </si>
  <si>
    <t>Aiguille de Remplacement</t>
  </si>
  <si>
    <t>Aiguille de Service Rapide</t>
  </si>
  <si>
    <t>Housse de voyage</t>
  </si>
  <si>
    <t>Avec Emplacement 2 Cartouches</t>
  </si>
  <si>
    <t>Volume Total</t>
  </si>
  <si>
    <t>Signature Client</t>
  </si>
  <si>
    <t xml:space="preserve">Je souhaite gérer le Transport </t>
  </si>
  <si>
    <t>Champagne</t>
  </si>
  <si>
    <t>Alsace - Savoie</t>
  </si>
  <si>
    <t>Montant Total HT</t>
  </si>
  <si>
    <t>CHAMPAGNE AUGUSTIN</t>
  </si>
  <si>
    <t>AOP Champagne Premier Cru</t>
  </si>
  <si>
    <t>Terre</t>
  </si>
  <si>
    <t>Air</t>
  </si>
  <si>
    <t>Feu</t>
  </si>
  <si>
    <t>Les Vertus</t>
  </si>
  <si>
    <t xml:space="preserve">Amme Chardonnay </t>
  </si>
  <si>
    <t>Amme Pinot Noir</t>
  </si>
  <si>
    <t>O² Rosée</t>
  </si>
  <si>
    <t>Cœur Saphyr</t>
  </si>
  <si>
    <t>IGP Ratafia Champenois</t>
  </si>
  <si>
    <t>10</t>
  </si>
  <si>
    <t>Ephemere ''blouge''</t>
  </si>
  <si>
    <t>14</t>
  </si>
  <si>
    <t>CLOS DE BERNARDI</t>
  </si>
  <si>
    <t>AOP Muscat du Cap Corse (VDN)</t>
  </si>
  <si>
    <t>Muscat</t>
  </si>
  <si>
    <t>AOP Patrimonio</t>
  </si>
  <si>
    <t>Blanc de Blancs</t>
  </si>
  <si>
    <t>Rosé d'une Nuit</t>
  </si>
  <si>
    <t>Crème de Tête</t>
  </si>
  <si>
    <t>AOP Muscat de Rivesaltes (VDN)</t>
  </si>
  <si>
    <t>Evidence</t>
  </si>
  <si>
    <t>AOP Nuits St Georges</t>
  </si>
  <si>
    <t>Les Damodes</t>
  </si>
  <si>
    <t>AOP Petit Chablis</t>
  </si>
  <si>
    <t>Caviste</t>
  </si>
  <si>
    <t>départ</t>
  </si>
  <si>
    <t>Franco 84</t>
  </si>
  <si>
    <t>Rupture</t>
  </si>
  <si>
    <t>Dame Jeanne 5L</t>
  </si>
  <si>
    <t>Support bois + Pipette</t>
  </si>
  <si>
    <t>Pipette</t>
  </si>
  <si>
    <t>Les Ribes</t>
  </si>
  <si>
    <t>Attilius</t>
  </si>
  <si>
    <t>AOP Rivesaltes (VDN)</t>
  </si>
  <si>
    <t>Grenat</t>
  </si>
  <si>
    <t>Page 1</t>
  </si>
  <si>
    <t>Vin de France Mousseux</t>
  </si>
  <si>
    <t>Les Vignes Marie</t>
  </si>
  <si>
    <t>Altis</t>
  </si>
  <si>
    <t xml:space="preserve">Le Clos des Langres </t>
  </si>
  <si>
    <t>Les Argillats</t>
  </si>
  <si>
    <t>Basses Mourottes</t>
  </si>
  <si>
    <t>Frémiets</t>
  </si>
  <si>
    <t>Les Pougets</t>
  </si>
  <si>
    <t>Le Clos du Roi</t>
  </si>
  <si>
    <t xml:space="preserve">Le Clos du Roi      </t>
  </si>
  <si>
    <t>Les Renardes</t>
  </si>
  <si>
    <t xml:space="preserve">Les Renardes     </t>
  </si>
  <si>
    <t>Esmée</t>
  </si>
  <si>
    <t>RCE 2025</t>
  </si>
  <si>
    <t>Mathu 6L</t>
  </si>
  <si>
    <t>Sur CDE</t>
  </si>
  <si>
    <t>Baltha 12L</t>
  </si>
  <si>
    <t>Coravin Professional</t>
  </si>
  <si>
    <t>Model Three Pro</t>
  </si>
  <si>
    <t>Cartouches (non adapté au Three pro)</t>
  </si>
  <si>
    <t>Argon 21 ml</t>
  </si>
  <si>
    <t>Cartouches Pure Pro ( Pour le Model Three pro)</t>
  </si>
  <si>
    <t>Argon 27 ml</t>
  </si>
  <si>
    <t xml:space="preserve">DOMAINE  DU FRERE </t>
  </si>
  <si>
    <t>Chenin</t>
  </si>
  <si>
    <t>AOP Chinon</t>
  </si>
  <si>
    <t>Les Chaîneaux</t>
  </si>
  <si>
    <t>Pain Perdu</t>
  </si>
  <si>
    <t xml:space="preserve">75 cl </t>
  </si>
  <si>
    <t>Les Pucelles</t>
  </si>
  <si>
    <t>Les Puys</t>
  </si>
  <si>
    <t>La Roche Bobreau</t>
  </si>
  <si>
    <t>Les Picasses</t>
  </si>
  <si>
    <t>Vinothèque</t>
  </si>
  <si>
    <t>Les Moulins de Beau Puy spécial</t>
  </si>
  <si>
    <t>AOP Côtes de Provence Cru Ste Victoire</t>
  </si>
  <si>
    <t>75 cl OP 11+1</t>
  </si>
  <si>
    <t>75 cl OP 5+1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</si>
</sst>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27" x14ac:knownFonts="1">
    <font>
      <sz val="11"/>
      <color theme="1"/>
      <name val="Calibri"/>
      <family val="2"/>
      <scheme val="minor"/>
    </font>
    <font>
      <sz val="10"/>
      <color theme="1"/>
      <name val="Avory I Latn"/>
      <family val="2"/>
    </font>
    <font>
      <sz val="10"/>
      <color rgb="FFE1DED5"/>
      <name val="Avory I Latn"/>
      <family val="2"/>
    </font>
    <font>
      <sz val="10"/>
      <color theme="0"/>
      <name val="Avory I Latn"/>
      <family val="2"/>
    </font>
    <font>
      <sz val="10"/>
      <name val="Arial"/>
      <family val="2"/>
    </font>
    <font>
      <b/>
      <sz val="10"/>
      <color theme="1"/>
      <name val="Avory I Latn"/>
      <family val="2"/>
    </font>
    <font>
      <sz val="10"/>
      <color rgb="FF2D2D2D"/>
      <name val="Avory I Latn"/>
      <family val="2"/>
    </font>
    <font>
      <sz val="18"/>
      <color theme="1"/>
      <name val="Avory I Latn"/>
      <family val="2"/>
    </font>
    <font>
      <b/>
      <sz val="16"/>
      <color rgb="FFE8E5DF"/>
      <name val="Avory I Latn"/>
      <family val="2"/>
    </font>
    <font>
      <sz val="16"/>
      <color rgb="FFE8E5DF"/>
      <name val="Avory I Latn"/>
      <family val="2"/>
    </font>
    <font>
      <sz val="10"/>
      <color rgb="FFE8E5DF"/>
      <name val="Avory I Latn"/>
      <family val="2"/>
    </font>
    <font>
      <sz val="10"/>
      <color rgb="FF303439"/>
      <name val="Avory I Latn"/>
      <family val="2"/>
    </font>
    <font>
      <b/>
      <sz val="18"/>
      <color rgb="FF303439"/>
      <name val="Avory I Latn"/>
      <family val="2"/>
    </font>
    <font>
      <sz val="18"/>
      <color rgb="FFE8E5DF"/>
      <name val="Avory I Latn"/>
      <family val="2"/>
    </font>
    <font>
      <b/>
      <sz val="16"/>
      <color theme="1"/>
      <name val="Avory I Latn"/>
      <family val="2"/>
    </font>
    <font>
      <b/>
      <sz val="18"/>
      <color theme="1"/>
      <name val="Avory I Latn"/>
      <family val="2"/>
    </font>
    <font>
      <sz val="16"/>
      <color rgb="FF303439"/>
      <name val="Avory I Latn"/>
      <family val="2"/>
    </font>
    <font>
      <sz val="10"/>
      <color rgb="FFFF0000"/>
      <name val="Avory I Latn"/>
      <family val="2"/>
    </font>
    <font>
      <sz val="10"/>
      <name val="Avory I Latn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5"/>
      <color rgb="FF303439"/>
      <name val="Avory I Latn"/>
      <family val="2"/>
    </font>
    <font>
      <b/>
      <sz val="12"/>
      <color theme="1"/>
      <name val="Avory I Latn"/>
      <family val="2"/>
    </font>
    <font>
      <b/>
      <sz val="16"/>
      <color rgb="FFE1DED5"/>
      <name val="Avory I Latn"/>
      <family val="2"/>
    </font>
    <font>
      <sz val="16"/>
      <color rgb="FFE1DED5"/>
      <name val="Avory I Latn"/>
      <family val="2"/>
    </font>
    <font>
      <sz val="11"/>
      <name val="Calibri"/>
      <family val="2"/>
      <scheme val="minor"/>
    </font>
    <font>
      <b/>
      <sz val="10"/>
      <color rgb="FF303439"/>
      <name val="Avory I Latn"/>
      <family val="2"/>
    </font>
  </fonts>
  <fills count="5">
    <fill>
      <patternFill patternType="none"/>
    </fill>
    <fill>
      <patternFill patternType="gray125"/>
    </fill>
    <fill>
      <patternFill patternType="solid">
        <fgColor rgb="FFE1DED5"/>
        <bgColor indexed="64"/>
      </patternFill>
    </fill>
    <fill>
      <patternFill patternType="solid">
        <fgColor rgb="FF303439"/>
        <bgColor indexed="64"/>
      </patternFill>
    </fill>
    <fill>
      <patternFill patternType="solid">
        <fgColor rgb="FFE8E5DF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03439"/>
      </left>
      <right/>
      <top style="thin">
        <color rgb="FF303439"/>
      </top>
      <bottom style="thin">
        <color rgb="FF303439"/>
      </bottom>
      <diagonal/>
    </border>
    <border>
      <left/>
      <right/>
      <top style="thin">
        <color rgb="FF303439"/>
      </top>
      <bottom style="thin">
        <color rgb="FF303439"/>
      </bottom>
      <diagonal/>
    </border>
    <border>
      <left/>
      <right style="thin">
        <color rgb="FF303439"/>
      </right>
      <top style="thin">
        <color rgb="FF303439"/>
      </top>
      <bottom style="thin">
        <color rgb="FF303439"/>
      </bottom>
      <diagonal/>
    </border>
    <border>
      <left style="thin">
        <color rgb="FF303439"/>
      </left>
      <right style="thin">
        <color rgb="FF303439"/>
      </right>
      <top style="thin">
        <color rgb="FF303439"/>
      </top>
      <bottom style="thin">
        <color rgb="FF30343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303439"/>
      </left>
      <right/>
      <top/>
      <bottom style="thin">
        <color rgb="FF303439"/>
      </bottom>
      <diagonal/>
    </border>
    <border>
      <left/>
      <right/>
      <top/>
      <bottom style="thin">
        <color rgb="FF303439"/>
      </bottom>
      <diagonal/>
    </border>
    <border>
      <left/>
      <right style="thin">
        <color rgb="FF303439"/>
      </right>
      <top/>
      <bottom style="thin">
        <color rgb="FF303439"/>
      </bottom>
      <diagonal/>
    </border>
    <border>
      <left style="thin">
        <color rgb="FF303439"/>
      </left>
      <right style="thin">
        <color rgb="FF303439"/>
      </right>
      <top/>
      <bottom style="thin">
        <color rgb="FF303439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9" fontId="20" fillId="0" borderId="0" applyFont="0" applyFill="0" applyBorder="0" applyAlignment="0" applyProtection="0"/>
    <xf numFmtId="44" fontId="20" fillId="0" borderId="0" applyFont="0" applyFill="0" applyBorder="0" applyAlignment="0" applyProtection="0"/>
  </cellStyleXfs>
  <cellXfs count="132">
    <xf numFmtId="0" fontId="0" fillId="0" borderId="0" xfId="0"/>
    <xf numFmtId="49" fontId="1" fillId="0" borderId="14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3" fillId="0" borderId="0" xfId="0" applyFont="1"/>
    <xf numFmtId="49" fontId="3" fillId="0" borderId="0" xfId="0" applyNumberFormat="1" applyFont="1"/>
    <xf numFmtId="0" fontId="1" fillId="0" borderId="0" xfId="0" applyFont="1" applyAlignment="1">
      <alignment horizontal="right"/>
    </xf>
    <xf numFmtId="0" fontId="7" fillId="2" borderId="0" xfId="0" applyFont="1" applyFill="1"/>
    <xf numFmtId="49" fontId="8" fillId="3" borderId="7" xfId="0" applyNumberFormat="1" applyFont="1" applyFill="1" applyBorder="1" applyAlignment="1">
      <alignment horizontal="center" vertical="center"/>
    </xf>
    <xf numFmtId="49" fontId="8" fillId="3" borderId="8" xfId="0" applyNumberFormat="1" applyFont="1" applyFill="1" applyBorder="1" applyAlignment="1">
      <alignment horizontal="left" vertical="center"/>
    </xf>
    <xf numFmtId="49" fontId="9" fillId="3" borderId="8" xfId="0" applyNumberFormat="1" applyFont="1" applyFill="1" applyBorder="1"/>
    <xf numFmtId="49" fontId="10" fillId="3" borderId="9" xfId="0" applyNumberFormat="1" applyFont="1" applyFill="1" applyBorder="1"/>
    <xf numFmtId="0" fontId="11" fillId="3" borderId="10" xfId="0" applyFont="1" applyFill="1" applyBorder="1" applyAlignment="1">
      <alignment horizontal="right"/>
    </xf>
    <xf numFmtId="0" fontId="10" fillId="3" borderId="10" xfId="0" applyFont="1" applyFill="1" applyBorder="1"/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/>
    <xf numFmtId="49" fontId="1" fillId="0" borderId="8" xfId="0" applyNumberFormat="1" applyFont="1" applyBorder="1" applyAlignment="1">
      <alignment horizontal="left"/>
    </xf>
    <xf numFmtId="0" fontId="1" fillId="0" borderId="10" xfId="0" applyFont="1" applyBorder="1" applyAlignment="1">
      <alignment horizontal="right"/>
    </xf>
    <xf numFmtId="164" fontId="1" fillId="0" borderId="10" xfId="0" applyNumberFormat="1" applyFont="1" applyBorder="1"/>
    <xf numFmtId="49" fontId="1" fillId="0" borderId="0" xfId="0" applyNumberFormat="1" applyFont="1"/>
    <xf numFmtId="49" fontId="8" fillId="3" borderId="7" xfId="0" applyNumberFormat="1" applyFont="1" applyFill="1" applyBorder="1" applyAlignment="1">
      <alignment horizontal="center"/>
    </xf>
    <xf numFmtId="49" fontId="8" fillId="3" borderId="8" xfId="0" applyNumberFormat="1" applyFont="1" applyFill="1" applyBorder="1" applyAlignment="1">
      <alignment horizontal="left"/>
    </xf>
    <xf numFmtId="49" fontId="8" fillId="3" borderId="8" xfId="0" applyNumberFormat="1" applyFont="1" applyFill="1" applyBorder="1"/>
    <xf numFmtId="49" fontId="8" fillId="3" borderId="9" xfId="0" applyNumberFormat="1" applyFont="1" applyFill="1" applyBorder="1"/>
    <xf numFmtId="164" fontId="8" fillId="3" borderId="10" xfId="0" applyNumberFormat="1" applyFont="1" applyFill="1" applyBorder="1"/>
    <xf numFmtId="49" fontId="1" fillId="0" borderId="9" xfId="0" applyNumberFormat="1" applyFont="1" applyBorder="1"/>
    <xf numFmtId="49" fontId="8" fillId="3" borderId="10" xfId="0" applyNumberFormat="1" applyFont="1" applyFill="1" applyBorder="1" applyAlignment="1">
      <alignment horizontal="left"/>
    </xf>
    <xf numFmtId="49" fontId="9" fillId="3" borderId="10" xfId="0" applyNumberFormat="1" applyFont="1" applyFill="1" applyBorder="1"/>
    <xf numFmtId="49" fontId="8" fillId="3" borderId="10" xfId="0" applyNumberFormat="1" applyFont="1" applyFill="1" applyBorder="1"/>
    <xf numFmtId="49" fontId="9" fillId="3" borderId="9" xfId="0" applyNumberFormat="1" applyFont="1" applyFill="1" applyBorder="1"/>
    <xf numFmtId="164" fontId="9" fillId="3" borderId="10" xfId="0" applyNumberFormat="1" applyFont="1" applyFill="1" applyBorder="1"/>
    <xf numFmtId="49" fontId="1" fillId="0" borderId="0" xfId="0" applyNumberFormat="1" applyFont="1" applyAlignment="1">
      <alignment horizontal="left"/>
    </xf>
    <xf numFmtId="164" fontId="1" fillId="0" borderId="0" xfId="0" applyNumberFormat="1" applyFont="1"/>
    <xf numFmtId="49" fontId="12" fillId="2" borderId="0" xfId="0" applyNumberFormat="1" applyFont="1" applyFill="1"/>
    <xf numFmtId="49" fontId="13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left"/>
    </xf>
    <xf numFmtId="49" fontId="7" fillId="4" borderId="0" xfId="0" applyNumberFormat="1" applyFont="1" applyFill="1"/>
    <xf numFmtId="49" fontId="1" fillId="4" borderId="8" xfId="0" applyNumberFormat="1" applyFont="1" applyFill="1" applyBorder="1"/>
    <xf numFmtId="164" fontId="1" fillId="4" borderId="9" xfId="0" applyNumberFormat="1" applyFont="1" applyFill="1" applyBorder="1"/>
    <xf numFmtId="0" fontId="10" fillId="0" borderId="0" xfId="0" applyFont="1"/>
    <xf numFmtId="0" fontId="1" fillId="0" borderId="8" xfId="0" applyFont="1" applyBorder="1" applyAlignment="1">
      <alignment horizontal="right"/>
    </xf>
    <xf numFmtId="164" fontId="1" fillId="0" borderId="9" xfId="0" applyNumberFormat="1" applyFont="1" applyBorder="1"/>
    <xf numFmtId="49" fontId="1" fillId="4" borderId="7" xfId="0" applyNumberFormat="1" applyFont="1" applyFill="1" applyBorder="1"/>
    <xf numFmtId="49" fontId="14" fillId="4" borderId="8" xfId="0" applyNumberFormat="1" applyFont="1" applyFill="1" applyBorder="1"/>
    <xf numFmtId="49" fontId="1" fillId="4" borderId="8" xfId="0" applyNumberFormat="1" applyFont="1" applyFill="1" applyBorder="1" applyAlignment="1">
      <alignment horizontal="left"/>
    </xf>
    <xf numFmtId="0" fontId="1" fillId="4" borderId="8" xfId="0" applyFont="1" applyFill="1" applyBorder="1" applyAlignment="1">
      <alignment horizontal="right"/>
    </xf>
    <xf numFmtId="0" fontId="1" fillId="0" borderId="13" xfId="0" applyFont="1" applyBorder="1" applyAlignment="1">
      <alignment horizontal="right"/>
    </xf>
    <xf numFmtId="164" fontId="1" fillId="0" borderId="12" xfId="0" applyNumberFormat="1" applyFont="1" applyBorder="1"/>
    <xf numFmtId="0" fontId="17" fillId="0" borderId="0" xfId="0" applyFont="1"/>
    <xf numFmtId="49" fontId="17" fillId="0" borderId="0" xfId="0" applyNumberFormat="1" applyFont="1"/>
    <xf numFmtId="0" fontId="1" fillId="0" borderId="8" xfId="0" applyFont="1" applyBorder="1" applyAlignment="1">
      <alignment horizontal="left"/>
    </xf>
    <xf numFmtId="49" fontId="1" fillId="0" borderId="0" xfId="0" applyNumberFormat="1" applyFont="1" applyAlignment="1">
      <alignment horizontal="right"/>
    </xf>
    <xf numFmtId="0" fontId="1" fillId="0" borderId="7" xfId="0" applyFont="1" applyBorder="1" applyAlignment="1">
      <alignment horizontal="center"/>
    </xf>
    <xf numFmtId="164" fontId="3" fillId="0" borderId="0" xfId="0" applyNumberFormat="1" applyFont="1"/>
    <xf numFmtId="0" fontId="18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left"/>
    </xf>
    <xf numFmtId="0" fontId="19" fillId="0" borderId="0" xfId="0" applyFont="1"/>
    <xf numFmtId="0" fontId="1" fillId="0" borderId="11" xfId="0" applyFont="1" applyBorder="1" applyAlignment="1">
      <alignment horizontal="right"/>
    </xf>
    <xf numFmtId="0" fontId="2" fillId="0" borderId="0" xfId="0" applyFont="1" applyAlignment="1">
      <alignment horizontal="right"/>
    </xf>
    <xf numFmtId="9" fontId="1" fillId="0" borderId="10" xfId="3" applyFont="1" applyBorder="1" applyAlignment="1">
      <alignment horizontal="right"/>
    </xf>
    <xf numFmtId="1" fontId="1" fillId="0" borderId="12" xfId="0" applyNumberFormat="1" applyFont="1" applyBorder="1" applyAlignment="1">
      <alignment horizontal="right"/>
    </xf>
    <xf numFmtId="49" fontId="22" fillId="0" borderId="8" xfId="0" applyNumberFormat="1" applyFont="1" applyBorder="1"/>
    <xf numFmtId="49" fontId="18" fillId="0" borderId="0" xfId="0" applyNumberFormat="1" applyFont="1"/>
    <xf numFmtId="0" fontId="18" fillId="0" borderId="0" xfId="0" applyFont="1"/>
    <xf numFmtId="49" fontId="23" fillId="3" borderId="0" xfId="0" applyNumberFormat="1" applyFont="1" applyFill="1" applyAlignment="1">
      <alignment horizontal="center"/>
    </xf>
    <xf numFmtId="49" fontId="23" fillId="3" borderId="0" xfId="0" applyNumberFormat="1" applyFont="1" applyFill="1" applyAlignment="1">
      <alignment horizontal="left"/>
    </xf>
    <xf numFmtId="49" fontId="24" fillId="3" borderId="0" xfId="0" applyNumberFormat="1" applyFont="1" applyFill="1"/>
    <xf numFmtId="49" fontId="2" fillId="3" borderId="0" xfId="0" applyNumberFormat="1" applyFont="1" applyFill="1"/>
    <xf numFmtId="0" fontId="11" fillId="3" borderId="0" xfId="0" applyFont="1" applyFill="1" applyAlignment="1">
      <alignment horizontal="right"/>
    </xf>
    <xf numFmtId="164" fontId="11" fillId="3" borderId="0" xfId="0" applyNumberFormat="1" applyFont="1" applyFill="1"/>
    <xf numFmtId="0" fontId="1" fillId="0" borderId="22" xfId="0" applyFont="1" applyBorder="1" applyAlignment="1">
      <alignment horizontal="center"/>
    </xf>
    <xf numFmtId="49" fontId="1" fillId="0" borderId="23" xfId="0" applyNumberFormat="1" applyFont="1" applyBorder="1"/>
    <xf numFmtId="0" fontId="1" fillId="0" borderId="23" xfId="0" applyFont="1" applyBorder="1" applyAlignment="1">
      <alignment horizontal="left"/>
    </xf>
    <xf numFmtId="49" fontId="1" fillId="0" borderId="23" xfId="0" applyNumberFormat="1" applyFont="1" applyBorder="1" applyAlignment="1">
      <alignment horizontal="left"/>
    </xf>
    <xf numFmtId="49" fontId="1" fillId="0" borderId="24" xfId="0" applyNumberFormat="1" applyFont="1" applyBorder="1"/>
    <xf numFmtId="0" fontId="1" fillId="0" borderId="25" xfId="0" applyFont="1" applyBorder="1" applyAlignment="1">
      <alignment horizontal="right"/>
    </xf>
    <xf numFmtId="164" fontId="1" fillId="0" borderId="25" xfId="0" applyNumberFormat="1" applyFont="1" applyBorder="1"/>
    <xf numFmtId="0" fontId="23" fillId="3" borderId="0" xfId="0" applyFont="1" applyFill="1" applyAlignment="1">
      <alignment horizontal="center"/>
    </xf>
    <xf numFmtId="0" fontId="23" fillId="3" borderId="0" xfId="0" applyFont="1" applyFill="1" applyAlignment="1">
      <alignment horizontal="left"/>
    </xf>
    <xf numFmtId="164" fontId="16" fillId="3" borderId="0" xfId="0" applyNumberFormat="1" applyFont="1" applyFill="1"/>
    <xf numFmtId="0" fontId="24" fillId="3" borderId="0" xfId="0" applyFont="1" applyFill="1" applyAlignment="1">
      <alignment horizontal="left"/>
    </xf>
    <xf numFmtId="49" fontId="15" fillId="2" borderId="0" xfId="0" applyNumberFormat="1" applyFont="1" applyFill="1"/>
    <xf numFmtId="49" fontId="1" fillId="0" borderId="22" xfId="0" applyNumberFormat="1" applyFont="1" applyBorder="1" applyAlignment="1">
      <alignment horizontal="center"/>
    </xf>
    <xf numFmtId="49" fontId="22" fillId="0" borderId="23" xfId="0" applyNumberFormat="1" applyFont="1" applyBorder="1"/>
    <xf numFmtId="0" fontId="1" fillId="0" borderId="23" xfId="0" applyFont="1" applyBorder="1" applyAlignment="1">
      <alignment horizontal="right"/>
    </xf>
    <xf numFmtId="164" fontId="1" fillId="0" borderId="24" xfId="0" applyNumberFormat="1" applyFont="1" applyBorder="1"/>
    <xf numFmtId="0" fontId="2" fillId="3" borderId="0" xfId="0" applyFont="1" applyFill="1" applyAlignment="1">
      <alignment horizontal="left"/>
    </xf>
    <xf numFmtId="0" fontId="25" fillId="0" borderId="0" xfId="0" applyFont="1"/>
    <xf numFmtId="164" fontId="17" fillId="0" borderId="0" xfId="0" applyNumberFormat="1" applyFont="1"/>
    <xf numFmtId="44" fontId="3" fillId="0" borderId="0" xfId="4" applyFont="1"/>
    <xf numFmtId="9" fontId="11" fillId="3" borderId="0" xfId="0" applyNumberFormat="1" applyFont="1" applyFill="1" applyAlignment="1">
      <alignment horizontal="right"/>
    </xf>
    <xf numFmtId="0" fontId="26" fillId="0" borderId="0" xfId="0" applyFont="1" applyAlignment="1">
      <alignment horizontal="left"/>
    </xf>
    <xf numFmtId="0" fontId="3" fillId="0" borderId="8" xfId="0" applyFont="1" applyBorder="1" applyAlignment="1">
      <alignment horizontal="left"/>
    </xf>
    <xf numFmtId="0" fontId="11" fillId="3" borderId="8" xfId="0" applyFont="1" applyFill="1" applyBorder="1" applyAlignment="1">
      <alignment horizontal="right"/>
    </xf>
    <xf numFmtId="49" fontId="1" fillId="0" borderId="15" xfId="0" applyNumberFormat="1" applyFont="1" applyBorder="1" applyAlignment="1">
      <alignment horizontal="center"/>
    </xf>
    <xf numFmtId="49" fontId="1" fillId="0" borderId="16" xfId="0" applyNumberFormat="1" applyFont="1" applyBorder="1" applyAlignment="1">
      <alignment horizontal="center"/>
    </xf>
    <xf numFmtId="49" fontId="1" fillId="0" borderId="17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0" fontId="12" fillId="2" borderId="0" xfId="0" applyFont="1" applyFill="1" applyAlignment="1">
      <alignment horizontal="center"/>
    </xf>
    <xf numFmtId="49" fontId="15" fillId="4" borderId="0" xfId="0" applyNumberFormat="1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49" fontId="12" fillId="2" borderId="0" xfId="0" applyNumberFormat="1" applyFont="1" applyFill="1" applyAlignment="1">
      <alignment horizontal="center"/>
    </xf>
    <xf numFmtId="49" fontId="1" fillId="0" borderId="13" xfId="0" applyNumberFormat="1" applyFont="1" applyBorder="1" applyAlignment="1">
      <alignment horizontal="left"/>
    </xf>
    <xf numFmtId="49" fontId="1" fillId="0" borderId="12" xfId="0" applyNumberFormat="1" applyFont="1" applyBorder="1" applyAlignment="1">
      <alignment horizontal="left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1" fillId="0" borderId="4" xfId="2" applyFont="1" applyBorder="1" applyAlignment="1">
      <alignment horizontal="left" vertical="center"/>
    </xf>
    <xf numFmtId="0" fontId="1" fillId="0" borderId="5" xfId="2" applyFont="1" applyBorder="1" applyAlignment="1">
      <alignment horizontal="left" vertical="center"/>
    </xf>
    <xf numFmtId="0" fontId="1" fillId="0" borderId="6" xfId="2" applyFont="1" applyBorder="1" applyAlignment="1">
      <alignment horizontal="left" vertical="center"/>
    </xf>
    <xf numFmtId="0" fontId="21" fillId="0" borderId="0" xfId="0" applyFont="1" applyAlignment="1">
      <alignment horizontal="left"/>
    </xf>
    <xf numFmtId="49" fontId="5" fillId="0" borderId="1" xfId="1" applyNumberFormat="1" applyFont="1" applyBorder="1" applyAlignment="1">
      <alignment horizontal="left" vertical="center"/>
    </xf>
    <xf numFmtId="49" fontId="5" fillId="0" borderId="2" xfId="1" applyNumberFormat="1" applyFont="1" applyBorder="1" applyAlignment="1">
      <alignment horizontal="left" vertical="center"/>
    </xf>
    <xf numFmtId="49" fontId="5" fillId="0" borderId="4" xfId="1" applyNumberFormat="1" applyFont="1" applyBorder="1" applyAlignment="1">
      <alignment horizontal="left" vertical="center"/>
    </xf>
    <xf numFmtId="49" fontId="5" fillId="0" borderId="5" xfId="1" applyNumberFormat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6" fillId="0" borderId="4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</cellXfs>
  <cellStyles count="5">
    <cellStyle name="Monétaire" xfId="4" builtinId="4"/>
    <cellStyle name="NiveauLigne_4" xfId="1" builtinId="1" iLevel="3"/>
    <cellStyle name="Normal" xfId="0" builtinId="0"/>
    <cellStyle name="Normal 5 2" xfId="2" xr:uid="{69FBA004-FCA1-4F5D-98E3-1BDBAF1870D9}"/>
    <cellStyle name="Pourcentage" xfId="3" builtinId="5"/>
  </cellStyles>
  <dxfs count="125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DD9218"/>
        </patternFill>
      </fill>
    </dxf>
    <dxf>
      <fill>
        <patternFill>
          <bgColor rgb="FFDD9218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>
          <bgColor rgb="FFDD9218"/>
        </patternFill>
      </fill>
    </dxf>
    <dxf>
      <fill>
        <patternFill>
          <bgColor rgb="FFDD9218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rgb="FFDD9218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DD9218"/>
        </patternFill>
      </fill>
    </dxf>
    <dxf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ill>
        <patternFill patternType="lightGray">
          <fgColor theme="0"/>
          <bgColor theme="0" tint="-0.34998626667073579"/>
        </patternFill>
      </fill>
    </dxf>
    <dxf>
      <fill>
        <patternFill>
          <bgColor theme="0"/>
        </patternFill>
      </fill>
    </dxf>
    <dxf>
      <fill>
        <patternFill patternType="lightGray">
          <fgColor theme="0"/>
          <bgColor theme="0" tint="-0.34998626667073579"/>
        </patternFill>
      </fill>
    </dxf>
    <dxf>
      <fill>
        <patternFill>
          <bgColor theme="0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ill>
        <patternFill patternType="none">
          <bgColor auto="1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ill>
        <patternFill>
          <bgColor theme="0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ont>
        <b val="0"/>
        <i val="0"/>
        <color auto="1"/>
      </font>
      <fill>
        <patternFill patternType="lightGray">
          <fgColor theme="0"/>
          <bgColor theme="0" tint="-0.34998626667073579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theme="0"/>
          <bgColor theme="0" tint="-0.3499862666707357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 patternType="mediumGray">
          <fgColor theme="0"/>
          <bgColor theme="0" tint="-0.499984740745262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DD9218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E3C5B4"/>
        </patternFill>
      </fill>
    </dxf>
    <dxf>
      <fill>
        <patternFill>
          <bgColor rgb="FFDD9218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E3C5B4"/>
        </patternFill>
      </fill>
    </dxf>
    <dxf>
      <fill>
        <patternFill>
          <bgColor rgb="FFDD9218"/>
        </patternFill>
      </fill>
    </dxf>
    <dxf>
      <fill>
        <patternFill>
          <bgColor rgb="FFE3C5B4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E3C5B4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DD9218"/>
        </patternFill>
      </fill>
    </dxf>
    <dxf>
      <fill>
        <patternFill>
          <bgColor rgb="FFE3C5B4"/>
        </patternFill>
      </fill>
    </dxf>
    <dxf>
      <fill>
        <patternFill>
          <bgColor rgb="FFE1DED5"/>
        </patternFill>
      </fill>
    </dxf>
    <dxf>
      <fill>
        <patternFill>
          <bgColor rgb="FFE3C5B4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  <dxf>
      <fill>
        <patternFill>
          <bgColor rgb="FFDD9218"/>
        </patternFill>
      </fill>
    </dxf>
    <dxf>
      <fill>
        <patternFill>
          <bgColor rgb="FFE1DED5"/>
        </patternFill>
      </fill>
    </dxf>
    <dxf>
      <font>
        <color rgb="FFE8E5DF"/>
      </font>
      <fill>
        <patternFill>
          <bgColor rgb="FFA10F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eetMetadata" Target="metadata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fmlaLink="$H$513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14772</xdr:colOff>
      <xdr:row>0</xdr:row>
      <xdr:rowOff>0</xdr:rowOff>
    </xdr:from>
    <xdr:ext cx="1024891" cy="883228"/>
    <xdr:pic>
      <xdr:nvPicPr>
        <xdr:cNvPr id="2" name="Image 1">
          <a:extLst>
            <a:ext uri="{FF2B5EF4-FFF2-40B4-BE49-F238E27FC236}">
              <a16:creationId xmlns:a16="http://schemas.microsoft.com/office/drawing/2014/main" id="{1D4B943E-4E59-406E-B5C3-0575D44991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318" t="8591" r="13444" b="8159"/>
        <a:stretch/>
      </xdr:blipFill>
      <xdr:spPr>
        <a:xfrm>
          <a:off x="494832" y="0"/>
          <a:ext cx="1024891" cy="883228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2773680</xdr:colOff>
          <xdr:row>516</xdr:row>
          <xdr:rowOff>30480</xdr:rowOff>
        </xdr:from>
        <xdr:to>
          <xdr:col>3</xdr:col>
          <xdr:colOff>411480</xdr:colOff>
          <xdr:row>517</xdr:row>
          <xdr:rowOff>68580</xdr:rowOff>
        </xdr:to>
        <xdr:sp macro="" textlink="">
          <xdr:nvSpPr>
            <xdr:cNvPr id="72705" name="Check Box 1" hidden="1">
              <a:extLst>
                <a:ext uri="{63B3BB69-23CF-44E3-9099-C40C66FF867C}">
                  <a14:compatExt spid="_x0000_s72705"/>
                </a:ext>
                <a:ext uri="{FF2B5EF4-FFF2-40B4-BE49-F238E27FC236}">
                  <a16:creationId xmlns:a16="http://schemas.microsoft.com/office/drawing/2014/main" id="{0F4E16F9-CEB3-4406-9FBD-53FB5CCB14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mdelonglet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05-Vignerons/Base%20de%20calcul%202026.xlsx" TargetMode="External"/><Relationship Id="rId2" Type="http://schemas.openxmlformats.org/officeDocument/2006/relationships/externalLinkPath" Target="https://magnum85.sharepoint.com/sites/LesJules/Documents%20partages/05-Vignerons/Base%20de%20calcul%202026.xlsx" TargetMode="External"/><Relationship Id="rId1" Type="http://schemas.openxmlformats.org/officeDocument/2006/relationships/externalLinkPath" Target="/sites/LesJules/Documents%20partages/05-Vignerons/Base%20de%20calcul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delonglet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26"/>
      <sheetName val="Transport"/>
      <sheetName val="Confidentiel"/>
      <sheetName val="BC Grossiste"/>
      <sheetName val="BC Caviste"/>
      <sheetName val="BC Pro"/>
      <sheetName val="Catalogue Déguste"/>
      <sheetName val="Base Tarifs Agents"/>
    </sheetNames>
    <sheetDataSet>
      <sheetData sheetId="0">
        <row r="2">
          <cell r="U2" t="str">
            <v>Cav. 168</v>
          </cell>
          <cell r="V2" t="str">
            <v>Cav. 336</v>
          </cell>
          <cell r="W2" t="str">
            <v>Cav. 600</v>
          </cell>
        </row>
        <row r="7">
          <cell r="U7">
            <v>18.8</v>
          </cell>
          <cell r="V7">
            <v>18.649999999999999</v>
          </cell>
          <cell r="W7">
            <v>18.45</v>
          </cell>
        </row>
        <row r="8">
          <cell r="U8">
            <v>39.6</v>
          </cell>
          <cell r="V8">
            <v>39.299999999999997</v>
          </cell>
          <cell r="W8">
            <v>38.9</v>
          </cell>
        </row>
        <row r="9">
          <cell r="U9">
            <v>92.250000000000014</v>
          </cell>
          <cell r="V9">
            <v>91.800000000000011</v>
          </cell>
          <cell r="W9">
            <v>91.2</v>
          </cell>
        </row>
        <row r="10">
          <cell r="U10">
            <v>18.8</v>
          </cell>
          <cell r="V10">
            <v>18.649999999999999</v>
          </cell>
          <cell r="W10">
            <v>18.45</v>
          </cell>
        </row>
        <row r="11">
          <cell r="U11">
            <v>39.6</v>
          </cell>
          <cell r="V11">
            <v>39.299999999999997</v>
          </cell>
          <cell r="W11">
            <v>38.9</v>
          </cell>
        </row>
        <row r="12">
          <cell r="U12">
            <v>23.8</v>
          </cell>
          <cell r="V12">
            <v>23.65</v>
          </cell>
          <cell r="W12">
            <v>23.45</v>
          </cell>
        </row>
        <row r="13">
          <cell r="U13">
            <v>49.6</v>
          </cell>
          <cell r="V13">
            <v>49.3</v>
          </cell>
          <cell r="W13">
            <v>48.9</v>
          </cell>
        </row>
        <row r="14">
          <cell r="U14">
            <v>24.8</v>
          </cell>
          <cell r="V14">
            <v>24.65</v>
          </cell>
          <cell r="W14">
            <v>24.45</v>
          </cell>
        </row>
        <row r="15">
          <cell r="U15">
            <v>32.299999999999997</v>
          </cell>
          <cell r="V15">
            <v>32.15</v>
          </cell>
          <cell r="W15">
            <v>31.95</v>
          </cell>
        </row>
        <row r="16">
          <cell r="U16">
            <v>32.299999999999997</v>
          </cell>
          <cell r="V16">
            <v>32.15</v>
          </cell>
          <cell r="W16">
            <v>31.95</v>
          </cell>
        </row>
        <row r="17">
          <cell r="U17">
            <v>66.599999999999994</v>
          </cell>
          <cell r="V17">
            <v>66.3</v>
          </cell>
          <cell r="W17">
            <v>65.900000000000006</v>
          </cell>
        </row>
        <row r="18">
          <cell r="U18">
            <v>32.299999999999997</v>
          </cell>
          <cell r="V18">
            <v>32.15</v>
          </cell>
          <cell r="W18">
            <v>31.95</v>
          </cell>
        </row>
        <row r="19">
          <cell r="U19">
            <v>37.299999999999997</v>
          </cell>
          <cell r="V19">
            <v>37.15</v>
          </cell>
          <cell r="W19">
            <v>36.950000000000003</v>
          </cell>
        </row>
        <row r="20">
          <cell r="U20">
            <v>14.8</v>
          </cell>
          <cell r="V20">
            <v>14.65</v>
          </cell>
          <cell r="W20">
            <v>14.45</v>
          </cell>
        </row>
        <row r="21">
          <cell r="U21">
            <v>132.5</v>
          </cell>
          <cell r="V21">
            <v>131.75</v>
          </cell>
          <cell r="W21">
            <v>130.75</v>
          </cell>
        </row>
        <row r="22">
          <cell r="U22">
            <v>199</v>
          </cell>
          <cell r="V22">
            <v>199</v>
          </cell>
          <cell r="W22">
            <v>199</v>
          </cell>
        </row>
        <row r="23">
          <cell r="U23">
            <v>29</v>
          </cell>
          <cell r="V23">
            <v>29</v>
          </cell>
          <cell r="W23">
            <v>29</v>
          </cell>
        </row>
        <row r="27">
          <cell r="U27">
            <v>10.050000000000001</v>
          </cell>
          <cell r="V27">
            <v>9.9</v>
          </cell>
          <cell r="W27">
            <v>9.6999999999999993</v>
          </cell>
        </row>
        <row r="28">
          <cell r="U28">
            <v>28.250000000000004</v>
          </cell>
          <cell r="V28">
            <v>28.1</v>
          </cell>
          <cell r="W28">
            <v>27.900000000000002</v>
          </cell>
        </row>
        <row r="29">
          <cell r="U29">
            <v>31.700000000000003</v>
          </cell>
          <cell r="V29">
            <v>31.55</v>
          </cell>
          <cell r="W29">
            <v>31.35</v>
          </cell>
        </row>
        <row r="30">
          <cell r="U30">
            <v>57.25</v>
          </cell>
          <cell r="V30">
            <v>57.1</v>
          </cell>
          <cell r="W30">
            <v>56.900000000000006</v>
          </cell>
        </row>
        <row r="31">
          <cell r="U31">
            <v>9.9</v>
          </cell>
          <cell r="V31">
            <v>9.75</v>
          </cell>
          <cell r="W31">
            <v>9.5499999999999989</v>
          </cell>
        </row>
        <row r="32">
          <cell r="U32">
            <v>31.950000000000006</v>
          </cell>
          <cell r="V32">
            <v>31.800000000000004</v>
          </cell>
          <cell r="W32">
            <v>31.600000000000005</v>
          </cell>
        </row>
        <row r="33">
          <cell r="U33">
            <v>34.699999999999996</v>
          </cell>
          <cell r="V33">
            <v>34.549999999999997</v>
          </cell>
          <cell r="W33">
            <v>34.35</v>
          </cell>
        </row>
        <row r="34">
          <cell r="U34">
            <v>39.4</v>
          </cell>
          <cell r="V34">
            <v>39.25</v>
          </cell>
          <cell r="W34">
            <v>39.050000000000004</v>
          </cell>
        </row>
        <row r="35">
          <cell r="U35">
            <v>88.9</v>
          </cell>
          <cell r="V35">
            <v>88.750000000000014</v>
          </cell>
          <cell r="W35">
            <v>88.550000000000011</v>
          </cell>
        </row>
        <row r="39">
          <cell r="U39">
            <v>9.0000000000000018</v>
          </cell>
          <cell r="V39">
            <v>8.8500000000000014</v>
          </cell>
          <cell r="W39">
            <v>8.65</v>
          </cell>
        </row>
        <row r="40">
          <cell r="U40">
            <v>13.400000000000002</v>
          </cell>
          <cell r="V40">
            <v>13.250000000000002</v>
          </cell>
          <cell r="W40">
            <v>13.05</v>
          </cell>
        </row>
        <row r="41">
          <cell r="U41">
            <v>30.300000000000004</v>
          </cell>
          <cell r="V41">
            <v>30.000000000000004</v>
          </cell>
          <cell r="W41">
            <v>29.6</v>
          </cell>
        </row>
        <row r="42">
          <cell r="U42">
            <v>15.95</v>
          </cell>
          <cell r="V42">
            <v>15.799999999999999</v>
          </cell>
          <cell r="W42">
            <v>15.599999999999998</v>
          </cell>
        </row>
        <row r="46">
          <cell r="U46">
            <v>12.3</v>
          </cell>
          <cell r="V46">
            <v>12.15</v>
          </cell>
          <cell r="W46">
            <v>11.95</v>
          </cell>
        </row>
        <row r="47">
          <cell r="U47">
            <v>24.450000000000003</v>
          </cell>
          <cell r="V47">
            <v>24.3</v>
          </cell>
          <cell r="W47">
            <v>24.1</v>
          </cell>
        </row>
        <row r="48">
          <cell r="U48">
            <v>13.55</v>
          </cell>
          <cell r="V48">
            <v>13.4</v>
          </cell>
          <cell r="W48">
            <v>13.2</v>
          </cell>
        </row>
        <row r="49">
          <cell r="U49">
            <v>28.050000000000004</v>
          </cell>
          <cell r="V49">
            <v>27.750000000000004</v>
          </cell>
          <cell r="W49">
            <v>27.35</v>
          </cell>
        </row>
        <row r="50">
          <cell r="U50">
            <v>10.500000000000002</v>
          </cell>
          <cell r="V50">
            <v>10.350000000000001</v>
          </cell>
          <cell r="W50">
            <v>10.15</v>
          </cell>
        </row>
        <row r="51">
          <cell r="U51">
            <v>11.500000000000002</v>
          </cell>
          <cell r="V51">
            <v>11.350000000000001</v>
          </cell>
          <cell r="W51">
            <v>11.15</v>
          </cell>
        </row>
        <row r="52">
          <cell r="U52">
            <v>24.000000000000004</v>
          </cell>
          <cell r="V52">
            <v>23.700000000000003</v>
          </cell>
          <cell r="W52">
            <v>23.3</v>
          </cell>
        </row>
        <row r="53">
          <cell r="U53">
            <v>14.700000000000001</v>
          </cell>
          <cell r="V53">
            <v>14.55</v>
          </cell>
          <cell r="W53">
            <v>14.35</v>
          </cell>
        </row>
        <row r="54">
          <cell r="U54">
            <v>30.300000000000004</v>
          </cell>
          <cell r="V54">
            <v>30.000000000000004</v>
          </cell>
          <cell r="W54">
            <v>29.6</v>
          </cell>
        </row>
        <row r="58">
          <cell r="U58">
            <v>5.8500000000000005</v>
          </cell>
          <cell r="V58">
            <v>5.7000000000000011</v>
          </cell>
          <cell r="W58">
            <v>5.5000000000000009</v>
          </cell>
        </row>
        <row r="59">
          <cell r="U59">
            <v>8.2000000000000011</v>
          </cell>
          <cell r="V59">
            <v>8.0500000000000007</v>
          </cell>
          <cell r="W59">
            <v>7.8500000000000005</v>
          </cell>
        </row>
        <row r="60">
          <cell r="U60">
            <v>4.8499999999999996</v>
          </cell>
          <cell r="V60">
            <v>4.7</v>
          </cell>
          <cell r="W60">
            <v>4.5</v>
          </cell>
        </row>
        <row r="61">
          <cell r="U61">
            <v>4.8499999999999996</v>
          </cell>
          <cell r="V61">
            <v>4.7</v>
          </cell>
          <cell r="W61">
            <v>4.5</v>
          </cell>
        </row>
        <row r="62">
          <cell r="U62">
            <v>11.1</v>
          </cell>
          <cell r="V62">
            <v>10.8</v>
          </cell>
          <cell r="W62">
            <v>10.4</v>
          </cell>
        </row>
        <row r="63">
          <cell r="U63">
            <v>5</v>
          </cell>
          <cell r="V63">
            <v>4.8500000000000005</v>
          </cell>
          <cell r="W63">
            <v>4.6500000000000004</v>
          </cell>
        </row>
        <row r="64">
          <cell r="U64">
            <v>5.65</v>
          </cell>
          <cell r="V64">
            <v>5.5000000000000009</v>
          </cell>
          <cell r="W64">
            <v>5.3000000000000007</v>
          </cell>
        </row>
        <row r="65">
          <cell r="U65">
            <v>12.9</v>
          </cell>
          <cell r="V65">
            <v>12.600000000000001</v>
          </cell>
          <cell r="W65">
            <v>12.200000000000001</v>
          </cell>
        </row>
        <row r="66">
          <cell r="U66">
            <v>6.9</v>
          </cell>
          <cell r="V66">
            <v>6.7500000000000009</v>
          </cell>
          <cell r="W66">
            <v>6.5500000000000007</v>
          </cell>
        </row>
        <row r="67">
          <cell r="U67">
            <v>14.9</v>
          </cell>
          <cell r="V67">
            <v>14.600000000000001</v>
          </cell>
          <cell r="W67">
            <v>14.200000000000001</v>
          </cell>
        </row>
        <row r="71">
          <cell r="U71">
            <v>4.3999999999999995</v>
          </cell>
          <cell r="V71">
            <v>4.25</v>
          </cell>
          <cell r="W71">
            <v>4.05</v>
          </cell>
        </row>
        <row r="72">
          <cell r="U72">
            <v>5.25</v>
          </cell>
          <cell r="V72">
            <v>5.1000000000000005</v>
          </cell>
          <cell r="W72">
            <v>4.9000000000000004</v>
          </cell>
        </row>
        <row r="73">
          <cell r="U73">
            <v>4.3999999999999995</v>
          </cell>
          <cell r="V73">
            <v>4.25</v>
          </cell>
          <cell r="W73">
            <v>4.05</v>
          </cell>
        </row>
        <row r="74">
          <cell r="U74">
            <v>4.3999999999999995</v>
          </cell>
          <cell r="V74">
            <v>4.25</v>
          </cell>
          <cell r="W74">
            <v>4.05</v>
          </cell>
        </row>
        <row r="75">
          <cell r="U75">
            <v>4.3999999999999995</v>
          </cell>
          <cell r="V75">
            <v>4.25</v>
          </cell>
          <cell r="W75">
            <v>4.05</v>
          </cell>
        </row>
        <row r="76">
          <cell r="U76">
            <v>4.8</v>
          </cell>
          <cell r="V76">
            <v>4.6500000000000004</v>
          </cell>
          <cell r="W76">
            <v>4.45</v>
          </cell>
        </row>
        <row r="77">
          <cell r="U77">
            <v>6.05</v>
          </cell>
          <cell r="V77">
            <v>5.9</v>
          </cell>
          <cell r="W77">
            <v>5.7</v>
          </cell>
        </row>
        <row r="81">
          <cell r="U81">
            <v>7.7</v>
          </cell>
          <cell r="V81">
            <v>7.5500000000000007</v>
          </cell>
          <cell r="W81">
            <v>7.3500000000000005</v>
          </cell>
        </row>
        <row r="82">
          <cell r="U82">
            <v>4.75</v>
          </cell>
          <cell r="V82">
            <v>4.6000000000000005</v>
          </cell>
          <cell r="W82">
            <v>4.4000000000000004</v>
          </cell>
        </row>
        <row r="83">
          <cell r="U83">
            <v>6.8</v>
          </cell>
          <cell r="V83">
            <v>6.65</v>
          </cell>
          <cell r="W83">
            <v>6.45</v>
          </cell>
        </row>
        <row r="84">
          <cell r="U84">
            <v>6.8</v>
          </cell>
          <cell r="V84">
            <v>6.65</v>
          </cell>
          <cell r="W84">
            <v>6.45</v>
          </cell>
        </row>
        <row r="85">
          <cell r="U85">
            <v>15.85</v>
          </cell>
          <cell r="V85">
            <v>15.55</v>
          </cell>
          <cell r="W85">
            <v>15.15</v>
          </cell>
        </row>
        <row r="89">
          <cell r="U89">
            <v>9.0500000000000007</v>
          </cell>
          <cell r="V89">
            <v>8.9</v>
          </cell>
          <cell r="W89">
            <v>8.6999999999999993</v>
          </cell>
        </row>
        <row r="90">
          <cell r="U90">
            <v>5.05</v>
          </cell>
          <cell r="V90">
            <v>4.9000000000000004</v>
          </cell>
          <cell r="W90">
            <v>4.7</v>
          </cell>
        </row>
        <row r="91">
          <cell r="U91">
            <v>8.6000000000000014</v>
          </cell>
          <cell r="V91">
            <v>8.4500000000000011</v>
          </cell>
          <cell r="W91">
            <v>8.25</v>
          </cell>
        </row>
        <row r="92">
          <cell r="U92">
            <v>9.3500000000000014</v>
          </cell>
          <cell r="V92">
            <v>9.2000000000000011</v>
          </cell>
          <cell r="W92">
            <v>9</v>
          </cell>
        </row>
        <row r="93">
          <cell r="U93">
            <v>21.700000000000003</v>
          </cell>
          <cell r="V93">
            <v>21.400000000000002</v>
          </cell>
          <cell r="W93">
            <v>21</v>
          </cell>
        </row>
        <row r="94">
          <cell r="U94">
            <v>11.750000000000002</v>
          </cell>
          <cell r="V94">
            <v>11.600000000000001</v>
          </cell>
          <cell r="W94">
            <v>11.4</v>
          </cell>
        </row>
        <row r="98">
          <cell r="U98">
            <v>8.75</v>
          </cell>
          <cell r="V98">
            <v>8.6</v>
          </cell>
          <cell r="W98">
            <v>8.3999999999999986</v>
          </cell>
        </row>
        <row r="99">
          <cell r="U99">
            <v>14.05</v>
          </cell>
          <cell r="V99">
            <v>13.9</v>
          </cell>
          <cell r="W99">
            <v>13.7</v>
          </cell>
        </row>
        <row r="100">
          <cell r="U100">
            <v>30.950000000000003</v>
          </cell>
          <cell r="V100">
            <v>30.650000000000002</v>
          </cell>
          <cell r="W100">
            <v>30.25</v>
          </cell>
        </row>
        <row r="104">
          <cell r="U104">
            <v>10.55</v>
          </cell>
          <cell r="V104">
            <v>10.4</v>
          </cell>
          <cell r="W104">
            <v>10.199999999999999</v>
          </cell>
        </row>
        <row r="105">
          <cell r="U105">
            <v>5.75</v>
          </cell>
          <cell r="V105">
            <v>5.6000000000000005</v>
          </cell>
          <cell r="W105">
            <v>5.4</v>
          </cell>
        </row>
        <row r="106">
          <cell r="U106">
            <v>5.75</v>
          </cell>
          <cell r="V106">
            <v>5.6000000000000005</v>
          </cell>
          <cell r="W106">
            <v>5.4</v>
          </cell>
        </row>
        <row r="107">
          <cell r="U107">
            <v>5.75</v>
          </cell>
          <cell r="V107">
            <v>5.6000000000000005</v>
          </cell>
          <cell r="W107">
            <v>5.4</v>
          </cell>
        </row>
        <row r="108">
          <cell r="U108">
            <v>8.25</v>
          </cell>
          <cell r="V108">
            <v>8.1</v>
          </cell>
          <cell r="W108">
            <v>7.8999999999999995</v>
          </cell>
        </row>
        <row r="109">
          <cell r="U109">
            <v>17.400000000000002</v>
          </cell>
          <cell r="V109">
            <v>17.100000000000001</v>
          </cell>
          <cell r="W109">
            <v>16.7</v>
          </cell>
        </row>
        <row r="110">
          <cell r="U110">
            <v>9.3000000000000007</v>
          </cell>
          <cell r="V110">
            <v>9.15</v>
          </cell>
          <cell r="W110">
            <v>8.9499999999999993</v>
          </cell>
        </row>
        <row r="111">
          <cell r="U111">
            <v>19.500000000000004</v>
          </cell>
          <cell r="V111">
            <v>19.200000000000003</v>
          </cell>
          <cell r="W111">
            <v>18.8</v>
          </cell>
        </row>
        <row r="112">
          <cell r="U112">
            <v>10.55</v>
          </cell>
          <cell r="V112">
            <v>10.4</v>
          </cell>
          <cell r="W112">
            <v>10.199999999999999</v>
          </cell>
        </row>
        <row r="118">
          <cell r="U118">
            <v>6.75</v>
          </cell>
          <cell r="V118">
            <v>6.6000000000000005</v>
          </cell>
          <cell r="W118">
            <v>6.4</v>
          </cell>
        </row>
        <row r="119">
          <cell r="U119">
            <v>12.150000000000002</v>
          </cell>
          <cell r="V119">
            <v>12.000000000000002</v>
          </cell>
          <cell r="W119">
            <v>11.8</v>
          </cell>
        </row>
        <row r="120">
          <cell r="U120">
            <v>19.75</v>
          </cell>
          <cell r="V120">
            <v>19.599999999999998</v>
          </cell>
          <cell r="W120">
            <v>19.399999999999999</v>
          </cell>
        </row>
        <row r="121">
          <cell r="U121">
            <v>6.45</v>
          </cell>
          <cell r="V121">
            <v>6.3000000000000007</v>
          </cell>
          <cell r="W121">
            <v>6.1000000000000005</v>
          </cell>
        </row>
        <row r="122">
          <cell r="U122">
            <v>6.75</v>
          </cell>
          <cell r="V122">
            <v>6.6000000000000005</v>
          </cell>
          <cell r="W122">
            <v>6.4</v>
          </cell>
        </row>
        <row r="123">
          <cell r="U123">
            <v>6.75</v>
          </cell>
          <cell r="V123">
            <v>6.6000000000000005</v>
          </cell>
          <cell r="W123">
            <v>6.4</v>
          </cell>
        </row>
        <row r="124">
          <cell r="U124">
            <v>16.400000000000002</v>
          </cell>
          <cell r="V124">
            <v>16.100000000000001</v>
          </cell>
          <cell r="W124">
            <v>15.700000000000001</v>
          </cell>
        </row>
        <row r="125">
          <cell r="U125">
            <v>41.550000000000004</v>
          </cell>
          <cell r="V125">
            <v>41.100000000000009</v>
          </cell>
          <cell r="W125">
            <v>40.500000000000007</v>
          </cell>
        </row>
        <row r="126">
          <cell r="U126">
            <v>108.05</v>
          </cell>
          <cell r="V126">
            <v>106.85</v>
          </cell>
          <cell r="W126">
            <v>105.64999999999999</v>
          </cell>
        </row>
        <row r="127">
          <cell r="U127">
            <v>279.10000000000002</v>
          </cell>
          <cell r="V127">
            <v>276.70000000000005</v>
          </cell>
          <cell r="W127">
            <v>274.30000000000007</v>
          </cell>
        </row>
        <row r="128">
          <cell r="U128">
            <v>9.0000000000000018</v>
          </cell>
          <cell r="V128">
            <v>8.8500000000000014</v>
          </cell>
          <cell r="W128">
            <v>8.65</v>
          </cell>
        </row>
        <row r="129">
          <cell r="U129">
            <v>22.1</v>
          </cell>
          <cell r="V129">
            <v>21.8</v>
          </cell>
          <cell r="W129">
            <v>21.4</v>
          </cell>
        </row>
        <row r="130">
          <cell r="U130">
            <v>133.35000000000002</v>
          </cell>
          <cell r="V130">
            <v>132.15000000000003</v>
          </cell>
          <cell r="W130">
            <v>130.95000000000005</v>
          </cell>
        </row>
        <row r="131">
          <cell r="U131">
            <v>342.35</v>
          </cell>
          <cell r="V131">
            <v>339.95000000000005</v>
          </cell>
          <cell r="W131">
            <v>337.55000000000007</v>
          </cell>
        </row>
        <row r="132">
          <cell r="U132">
            <v>12.150000000000002</v>
          </cell>
          <cell r="V132">
            <v>12.000000000000002</v>
          </cell>
          <cell r="W132">
            <v>11.8</v>
          </cell>
        </row>
        <row r="133">
          <cell r="U133">
            <v>19.75</v>
          </cell>
          <cell r="V133">
            <v>19.599999999999998</v>
          </cell>
          <cell r="W133">
            <v>19.399999999999999</v>
          </cell>
        </row>
        <row r="134">
          <cell r="U134">
            <v>18.350000000000001</v>
          </cell>
          <cell r="V134">
            <v>17.600000000000001</v>
          </cell>
          <cell r="W134">
            <v>16.600000000000001</v>
          </cell>
        </row>
        <row r="140">
          <cell r="U140">
            <v>5.15</v>
          </cell>
          <cell r="V140">
            <v>5.0000000000000009</v>
          </cell>
          <cell r="W140">
            <v>4.8000000000000007</v>
          </cell>
        </row>
        <row r="141">
          <cell r="U141">
            <v>23.150000000000002</v>
          </cell>
          <cell r="V141">
            <v>23</v>
          </cell>
          <cell r="W141">
            <v>22.8</v>
          </cell>
        </row>
        <row r="142">
          <cell r="U142">
            <v>35.9</v>
          </cell>
          <cell r="V142">
            <v>35.75</v>
          </cell>
          <cell r="W142">
            <v>35.550000000000004</v>
          </cell>
        </row>
        <row r="143">
          <cell r="U143">
            <v>5.15</v>
          </cell>
          <cell r="V143">
            <v>5.0000000000000009</v>
          </cell>
          <cell r="W143">
            <v>4.8000000000000007</v>
          </cell>
        </row>
        <row r="144">
          <cell r="U144">
            <v>9.5000000000000018</v>
          </cell>
          <cell r="V144">
            <v>9.3500000000000014</v>
          </cell>
          <cell r="W144">
            <v>9.15</v>
          </cell>
        </row>
        <row r="145">
          <cell r="U145">
            <v>21.1</v>
          </cell>
          <cell r="V145">
            <v>20.8</v>
          </cell>
          <cell r="W145">
            <v>20.399999999999999</v>
          </cell>
        </row>
        <row r="146">
          <cell r="U146">
            <v>18.5</v>
          </cell>
          <cell r="V146">
            <v>18.349999999999998</v>
          </cell>
          <cell r="W146">
            <v>18.149999999999999</v>
          </cell>
        </row>
        <row r="147">
          <cell r="U147">
            <v>39.050000000000004</v>
          </cell>
          <cell r="V147">
            <v>38.75</v>
          </cell>
          <cell r="W147">
            <v>38.35</v>
          </cell>
        </row>
        <row r="148">
          <cell r="U148">
            <v>34.699999999999996</v>
          </cell>
          <cell r="V148">
            <v>34.549999999999997</v>
          </cell>
          <cell r="W148">
            <v>34.35</v>
          </cell>
        </row>
        <row r="152">
          <cell r="U152">
            <v>6.8</v>
          </cell>
          <cell r="V152">
            <v>6.65</v>
          </cell>
          <cell r="W152">
            <v>6.45</v>
          </cell>
        </row>
        <row r="153">
          <cell r="U153">
            <v>8.5</v>
          </cell>
          <cell r="V153">
            <v>8.35</v>
          </cell>
          <cell r="W153">
            <v>8.1499999999999986</v>
          </cell>
        </row>
        <row r="158">
          <cell r="U158">
            <v>5.75</v>
          </cell>
          <cell r="V158">
            <v>5.6000000000000005</v>
          </cell>
          <cell r="W158">
            <v>5.4</v>
          </cell>
        </row>
        <row r="159">
          <cell r="U159">
            <v>4.3</v>
          </cell>
          <cell r="V159">
            <v>4.1500000000000004</v>
          </cell>
          <cell r="W159">
            <v>3.95</v>
          </cell>
        </row>
        <row r="160">
          <cell r="U160">
            <v>5.75</v>
          </cell>
          <cell r="V160">
            <v>5.6000000000000005</v>
          </cell>
          <cell r="W160">
            <v>5.4</v>
          </cell>
        </row>
        <row r="161">
          <cell r="U161">
            <v>7.3</v>
          </cell>
          <cell r="V161">
            <v>7.15</v>
          </cell>
          <cell r="W161">
            <v>6.95</v>
          </cell>
        </row>
        <row r="162">
          <cell r="U162">
            <v>19.75</v>
          </cell>
          <cell r="V162">
            <v>19.599999999999998</v>
          </cell>
          <cell r="W162">
            <v>19.399999999999999</v>
          </cell>
        </row>
        <row r="166">
          <cell r="U166">
            <v>8.25</v>
          </cell>
          <cell r="V166">
            <v>8.1</v>
          </cell>
          <cell r="W166">
            <v>7.8999999999999995</v>
          </cell>
        </row>
        <row r="167">
          <cell r="U167">
            <v>6.25</v>
          </cell>
          <cell r="V167">
            <v>6.1000000000000005</v>
          </cell>
          <cell r="W167">
            <v>5.9</v>
          </cell>
        </row>
        <row r="168">
          <cell r="U168">
            <v>14.700000000000001</v>
          </cell>
          <cell r="V168">
            <v>14.400000000000002</v>
          </cell>
          <cell r="W168">
            <v>14.000000000000002</v>
          </cell>
        </row>
        <row r="169">
          <cell r="U169">
            <v>41.050000000000004</v>
          </cell>
          <cell r="V169">
            <v>40.600000000000009</v>
          </cell>
          <cell r="W169">
            <v>40.000000000000007</v>
          </cell>
        </row>
        <row r="170">
          <cell r="U170">
            <v>7.25</v>
          </cell>
          <cell r="V170">
            <v>7.1000000000000005</v>
          </cell>
          <cell r="W170">
            <v>6.9</v>
          </cell>
        </row>
        <row r="174">
          <cell r="U174">
            <v>12.500000000000002</v>
          </cell>
          <cell r="V174">
            <v>12.350000000000001</v>
          </cell>
          <cell r="W174">
            <v>12.15</v>
          </cell>
        </row>
        <row r="175">
          <cell r="U175">
            <v>12.900000000000002</v>
          </cell>
          <cell r="V175">
            <v>12.750000000000002</v>
          </cell>
          <cell r="W175">
            <v>12.55</v>
          </cell>
        </row>
        <row r="176">
          <cell r="U176">
            <v>9.3500000000000014</v>
          </cell>
          <cell r="V176">
            <v>9.2000000000000011</v>
          </cell>
          <cell r="W176">
            <v>9</v>
          </cell>
        </row>
        <row r="177">
          <cell r="U177">
            <v>20.250000000000004</v>
          </cell>
          <cell r="V177">
            <v>19.950000000000003</v>
          </cell>
          <cell r="W177">
            <v>19.55</v>
          </cell>
        </row>
        <row r="178">
          <cell r="U178">
            <v>12.500000000000002</v>
          </cell>
          <cell r="V178">
            <v>12.350000000000001</v>
          </cell>
          <cell r="W178">
            <v>12.15</v>
          </cell>
        </row>
        <row r="179">
          <cell r="U179">
            <v>25.950000000000003</v>
          </cell>
          <cell r="V179">
            <v>25.650000000000002</v>
          </cell>
          <cell r="W179">
            <v>25.25</v>
          </cell>
        </row>
        <row r="180">
          <cell r="U180">
            <v>15.350000000000001</v>
          </cell>
          <cell r="V180">
            <v>15.200000000000001</v>
          </cell>
          <cell r="W180">
            <v>15</v>
          </cell>
        </row>
        <row r="184">
          <cell r="U184">
            <v>7.3500000000000005</v>
          </cell>
          <cell r="V184">
            <v>7.2000000000000011</v>
          </cell>
          <cell r="W184">
            <v>7.0000000000000009</v>
          </cell>
        </row>
        <row r="185">
          <cell r="U185">
            <v>7.3500000000000005</v>
          </cell>
          <cell r="V185">
            <v>7.2000000000000011</v>
          </cell>
          <cell r="W185">
            <v>7.0000000000000009</v>
          </cell>
        </row>
        <row r="186">
          <cell r="U186">
            <v>19.600000000000001</v>
          </cell>
          <cell r="V186">
            <v>19.45</v>
          </cell>
          <cell r="W186">
            <v>19.25</v>
          </cell>
        </row>
        <row r="187">
          <cell r="U187">
            <v>5.55</v>
          </cell>
          <cell r="V187">
            <v>5.4</v>
          </cell>
          <cell r="W187">
            <v>5.2</v>
          </cell>
        </row>
        <row r="188">
          <cell r="U188">
            <v>5.55</v>
          </cell>
          <cell r="V188">
            <v>5.4</v>
          </cell>
          <cell r="W188">
            <v>5.2</v>
          </cell>
        </row>
        <row r="189">
          <cell r="U189">
            <v>7.15</v>
          </cell>
          <cell r="V189">
            <v>7.0000000000000009</v>
          </cell>
          <cell r="W189">
            <v>6.8000000000000007</v>
          </cell>
        </row>
        <row r="190">
          <cell r="U190">
            <v>5.55</v>
          </cell>
          <cell r="V190">
            <v>5.4</v>
          </cell>
          <cell r="W190">
            <v>5.2</v>
          </cell>
        </row>
        <row r="191">
          <cell r="U191">
            <v>5.55</v>
          </cell>
          <cell r="V191">
            <v>5.4</v>
          </cell>
          <cell r="W191">
            <v>5.2</v>
          </cell>
        </row>
        <row r="192">
          <cell r="U192">
            <v>6.3</v>
          </cell>
          <cell r="V192">
            <v>6.15</v>
          </cell>
          <cell r="W192">
            <v>5.95</v>
          </cell>
        </row>
        <row r="193">
          <cell r="U193">
            <v>6.3</v>
          </cell>
          <cell r="V193">
            <v>6.15</v>
          </cell>
          <cell r="W193">
            <v>5.95</v>
          </cell>
        </row>
        <row r="194">
          <cell r="U194">
            <v>7.1000000000000005</v>
          </cell>
          <cell r="V194">
            <v>6.9500000000000011</v>
          </cell>
          <cell r="W194">
            <v>6.7500000000000009</v>
          </cell>
        </row>
        <row r="195">
          <cell r="U195">
            <v>10.100000000000001</v>
          </cell>
          <cell r="V195">
            <v>9.9500000000000011</v>
          </cell>
          <cell r="W195">
            <v>9.75</v>
          </cell>
        </row>
        <row r="196">
          <cell r="U196">
            <v>14.05</v>
          </cell>
          <cell r="V196">
            <v>13.9</v>
          </cell>
          <cell r="W196">
            <v>13.7</v>
          </cell>
        </row>
        <row r="200">
          <cell r="U200">
            <v>5.75</v>
          </cell>
          <cell r="V200">
            <v>5.6000000000000005</v>
          </cell>
          <cell r="W200">
            <v>5.4</v>
          </cell>
        </row>
        <row r="201">
          <cell r="U201">
            <v>6.75</v>
          </cell>
          <cell r="V201">
            <v>6.6000000000000005</v>
          </cell>
          <cell r="W201">
            <v>6.4</v>
          </cell>
        </row>
        <row r="202">
          <cell r="U202">
            <v>5.9</v>
          </cell>
          <cell r="V202">
            <v>5.7500000000000009</v>
          </cell>
          <cell r="W202">
            <v>5.5500000000000007</v>
          </cell>
        </row>
        <row r="203">
          <cell r="U203">
            <v>6.3</v>
          </cell>
          <cell r="V203">
            <v>6.15</v>
          </cell>
          <cell r="W203">
            <v>5.95</v>
          </cell>
        </row>
        <row r="204">
          <cell r="U204">
            <v>6.9</v>
          </cell>
          <cell r="V204">
            <v>6.7500000000000009</v>
          </cell>
          <cell r="W204">
            <v>6.5500000000000007</v>
          </cell>
        </row>
        <row r="205">
          <cell r="U205">
            <v>9.8000000000000007</v>
          </cell>
          <cell r="V205">
            <v>9.65</v>
          </cell>
          <cell r="W205">
            <v>9.4499999999999993</v>
          </cell>
        </row>
        <row r="211">
          <cell r="U211">
            <v>10.3</v>
          </cell>
          <cell r="V211">
            <v>10.15</v>
          </cell>
          <cell r="W211">
            <v>9.9499999999999993</v>
          </cell>
        </row>
        <row r="212">
          <cell r="U212">
            <v>22.450000000000003</v>
          </cell>
          <cell r="V212">
            <v>22.150000000000002</v>
          </cell>
          <cell r="W212">
            <v>21.75</v>
          </cell>
        </row>
        <row r="213">
          <cell r="U213">
            <v>7</v>
          </cell>
          <cell r="V213">
            <v>6.8500000000000005</v>
          </cell>
          <cell r="W213">
            <v>6.65</v>
          </cell>
        </row>
        <row r="214">
          <cell r="U214">
            <v>8.25</v>
          </cell>
          <cell r="V214">
            <v>8.1</v>
          </cell>
          <cell r="W214">
            <v>7.8999999999999995</v>
          </cell>
        </row>
        <row r="215">
          <cell r="U215">
            <v>18.3</v>
          </cell>
          <cell r="V215">
            <v>18</v>
          </cell>
          <cell r="W215">
            <v>17.599999999999998</v>
          </cell>
        </row>
        <row r="216">
          <cell r="U216">
            <v>56</v>
          </cell>
          <cell r="V216">
            <v>55.550000000000004</v>
          </cell>
          <cell r="W216">
            <v>54.95</v>
          </cell>
        </row>
        <row r="217">
          <cell r="U217">
            <v>9.3000000000000007</v>
          </cell>
          <cell r="V217">
            <v>9.15</v>
          </cell>
          <cell r="W217">
            <v>8.9499999999999993</v>
          </cell>
        </row>
        <row r="218">
          <cell r="U218">
            <v>10.3</v>
          </cell>
          <cell r="V218">
            <v>10.15</v>
          </cell>
          <cell r="W218">
            <v>9.9499999999999993</v>
          </cell>
        </row>
        <row r="219">
          <cell r="U219">
            <v>22.450000000000003</v>
          </cell>
          <cell r="V219">
            <v>22.150000000000002</v>
          </cell>
          <cell r="W219">
            <v>21.75</v>
          </cell>
        </row>
        <row r="220">
          <cell r="U220">
            <v>16.950000000000003</v>
          </cell>
          <cell r="V220">
            <v>16.8</v>
          </cell>
          <cell r="W220">
            <v>16.600000000000001</v>
          </cell>
        </row>
        <row r="226">
          <cell r="U226">
            <v>4.45</v>
          </cell>
          <cell r="V226">
            <v>4.3000000000000007</v>
          </cell>
          <cell r="W226">
            <v>4.1000000000000005</v>
          </cell>
        </row>
        <row r="227">
          <cell r="U227">
            <v>4.25</v>
          </cell>
          <cell r="V227">
            <v>4.1000000000000005</v>
          </cell>
          <cell r="W227">
            <v>3.9000000000000004</v>
          </cell>
        </row>
        <row r="231">
          <cell r="U231">
            <v>12.850000000000001</v>
          </cell>
          <cell r="V231">
            <v>12.700000000000001</v>
          </cell>
          <cell r="W231">
            <v>12.5</v>
          </cell>
        </row>
        <row r="232">
          <cell r="U232">
            <v>16.8</v>
          </cell>
          <cell r="V232">
            <v>16.649999999999999</v>
          </cell>
          <cell r="W232">
            <v>16.45</v>
          </cell>
        </row>
        <row r="233">
          <cell r="U233">
            <v>8.25</v>
          </cell>
          <cell r="V233">
            <v>8.1</v>
          </cell>
          <cell r="W233">
            <v>7.8999999999999995</v>
          </cell>
        </row>
        <row r="234">
          <cell r="U234">
            <v>12.250000000000002</v>
          </cell>
          <cell r="V234">
            <v>12.100000000000001</v>
          </cell>
          <cell r="W234">
            <v>11.9</v>
          </cell>
        </row>
        <row r="235">
          <cell r="U235">
            <v>25.35</v>
          </cell>
          <cell r="V235">
            <v>25.05</v>
          </cell>
          <cell r="W235">
            <v>24.65</v>
          </cell>
        </row>
        <row r="236">
          <cell r="U236">
            <v>16.8</v>
          </cell>
          <cell r="V236">
            <v>16.649999999999999</v>
          </cell>
          <cell r="W236">
            <v>16.45</v>
          </cell>
        </row>
        <row r="237">
          <cell r="U237">
            <v>25.35</v>
          </cell>
          <cell r="V237">
            <v>25.2</v>
          </cell>
          <cell r="W237">
            <v>25</v>
          </cell>
        </row>
        <row r="241">
          <cell r="U241">
            <v>5.55</v>
          </cell>
          <cell r="V241">
            <v>5.4</v>
          </cell>
          <cell r="W241">
            <v>5.2</v>
          </cell>
        </row>
        <row r="242">
          <cell r="U242">
            <v>8.75</v>
          </cell>
          <cell r="V242">
            <v>8.6</v>
          </cell>
          <cell r="W242">
            <v>8.3999999999999986</v>
          </cell>
        </row>
        <row r="243">
          <cell r="U243">
            <v>18.000000000000004</v>
          </cell>
          <cell r="V243">
            <v>17.700000000000003</v>
          </cell>
          <cell r="W243">
            <v>17.3</v>
          </cell>
        </row>
        <row r="244">
          <cell r="U244">
            <v>11.450000000000001</v>
          </cell>
          <cell r="V244">
            <v>11.3</v>
          </cell>
          <cell r="W244">
            <v>11.1</v>
          </cell>
        </row>
        <row r="248">
          <cell r="U248">
            <v>6.45</v>
          </cell>
          <cell r="V248">
            <v>6.3000000000000007</v>
          </cell>
          <cell r="W248">
            <v>6.1000000000000005</v>
          </cell>
        </row>
        <row r="249">
          <cell r="U249">
            <v>6.2</v>
          </cell>
          <cell r="V249">
            <v>6.0500000000000007</v>
          </cell>
          <cell r="W249">
            <v>5.8500000000000005</v>
          </cell>
        </row>
        <row r="250">
          <cell r="U250">
            <v>8.25</v>
          </cell>
          <cell r="V250">
            <v>8.1</v>
          </cell>
          <cell r="W250">
            <v>7.8999999999999995</v>
          </cell>
        </row>
        <row r="251">
          <cell r="U251">
            <v>10.900000000000002</v>
          </cell>
          <cell r="V251">
            <v>10.750000000000002</v>
          </cell>
          <cell r="W251">
            <v>10.55</v>
          </cell>
        </row>
        <row r="255">
          <cell r="U255">
            <v>5.75</v>
          </cell>
          <cell r="V255">
            <v>5.6000000000000005</v>
          </cell>
          <cell r="W255">
            <v>5.4</v>
          </cell>
        </row>
        <row r="256">
          <cell r="U256">
            <v>4.3000000000000007</v>
          </cell>
          <cell r="V256">
            <v>4.2250000000000005</v>
          </cell>
          <cell r="W256">
            <v>4.125</v>
          </cell>
        </row>
        <row r="257">
          <cell r="U257">
            <v>8.3500000000000014</v>
          </cell>
          <cell r="V257">
            <v>8.2000000000000011</v>
          </cell>
          <cell r="W257">
            <v>8</v>
          </cell>
        </row>
        <row r="258">
          <cell r="U258">
            <v>5.75</v>
          </cell>
          <cell r="V258">
            <v>5.6000000000000005</v>
          </cell>
          <cell r="W258">
            <v>5.4</v>
          </cell>
        </row>
        <row r="259">
          <cell r="U259">
            <v>4.3000000000000007</v>
          </cell>
          <cell r="V259">
            <v>4.2250000000000005</v>
          </cell>
          <cell r="W259">
            <v>4.125</v>
          </cell>
        </row>
        <row r="260">
          <cell r="U260">
            <v>5.8500000000000005</v>
          </cell>
          <cell r="V260">
            <v>5.7000000000000011</v>
          </cell>
          <cell r="W260">
            <v>5.5000000000000009</v>
          </cell>
        </row>
        <row r="261">
          <cell r="U261">
            <v>5.75</v>
          </cell>
          <cell r="V261">
            <v>5.6000000000000005</v>
          </cell>
          <cell r="W261">
            <v>5.4</v>
          </cell>
        </row>
        <row r="262">
          <cell r="U262">
            <v>4.3000000000000007</v>
          </cell>
          <cell r="V262">
            <v>4.2250000000000005</v>
          </cell>
          <cell r="W262">
            <v>4.125</v>
          </cell>
        </row>
        <row r="263">
          <cell r="U263">
            <v>8.3500000000000014</v>
          </cell>
          <cell r="V263">
            <v>8.2000000000000011</v>
          </cell>
          <cell r="W263">
            <v>8</v>
          </cell>
        </row>
        <row r="267">
          <cell r="U267">
            <v>4.9000000000000004</v>
          </cell>
          <cell r="V267">
            <v>4.7500000000000009</v>
          </cell>
          <cell r="W267">
            <v>4.5500000000000007</v>
          </cell>
        </row>
        <row r="268">
          <cell r="U268">
            <v>4.9000000000000004</v>
          </cell>
          <cell r="V268">
            <v>4.7500000000000009</v>
          </cell>
          <cell r="W268">
            <v>4.5500000000000007</v>
          </cell>
        </row>
        <row r="269">
          <cell r="U269">
            <v>4.9000000000000004</v>
          </cell>
          <cell r="V269">
            <v>4.7500000000000009</v>
          </cell>
          <cell r="W269">
            <v>4.5500000000000007</v>
          </cell>
        </row>
        <row r="270">
          <cell r="U270">
            <v>5</v>
          </cell>
          <cell r="V270">
            <v>4.8500000000000005</v>
          </cell>
          <cell r="W270">
            <v>4.6500000000000004</v>
          </cell>
        </row>
        <row r="271">
          <cell r="U271">
            <v>5.8</v>
          </cell>
          <cell r="V271">
            <v>5.65</v>
          </cell>
          <cell r="W271">
            <v>5.45</v>
          </cell>
        </row>
        <row r="272">
          <cell r="U272">
            <v>13.55</v>
          </cell>
          <cell r="V272">
            <v>13.250000000000002</v>
          </cell>
          <cell r="W272">
            <v>12.850000000000001</v>
          </cell>
        </row>
        <row r="273">
          <cell r="U273">
            <v>7.3</v>
          </cell>
          <cell r="V273">
            <v>7.15</v>
          </cell>
          <cell r="W273">
            <v>6.95</v>
          </cell>
        </row>
        <row r="274">
          <cell r="U274">
            <v>7.3</v>
          </cell>
          <cell r="V274">
            <v>7.15</v>
          </cell>
          <cell r="W274">
            <v>6.95</v>
          </cell>
        </row>
        <row r="275">
          <cell r="U275">
            <v>7.3</v>
          </cell>
          <cell r="V275">
            <v>7.15</v>
          </cell>
          <cell r="W275">
            <v>6.95</v>
          </cell>
        </row>
        <row r="276">
          <cell r="U276">
            <v>7.3</v>
          </cell>
          <cell r="V276">
            <v>7.15</v>
          </cell>
          <cell r="W276">
            <v>6.95</v>
          </cell>
        </row>
        <row r="277">
          <cell r="U277">
            <v>9.1000000000000014</v>
          </cell>
          <cell r="V277">
            <v>8.9500000000000011</v>
          </cell>
          <cell r="W277">
            <v>8.75</v>
          </cell>
        </row>
        <row r="278">
          <cell r="U278">
            <v>10.500000000000002</v>
          </cell>
          <cell r="V278">
            <v>10.350000000000001</v>
          </cell>
          <cell r="W278">
            <v>10.15</v>
          </cell>
        </row>
        <row r="279">
          <cell r="U279">
            <v>9.3500000000000014</v>
          </cell>
          <cell r="V279">
            <v>9.2000000000000011</v>
          </cell>
          <cell r="W279">
            <v>9</v>
          </cell>
        </row>
        <row r="280">
          <cell r="U280">
            <v>9.3500000000000014</v>
          </cell>
          <cell r="V280">
            <v>9.2000000000000011</v>
          </cell>
          <cell r="W280">
            <v>9</v>
          </cell>
        </row>
        <row r="281">
          <cell r="U281">
            <v>20.900000000000002</v>
          </cell>
          <cell r="V281">
            <v>20.6</v>
          </cell>
          <cell r="W281">
            <v>20.2</v>
          </cell>
        </row>
        <row r="282">
          <cell r="U282">
            <v>9.3500000000000014</v>
          </cell>
          <cell r="V282">
            <v>9.2000000000000011</v>
          </cell>
          <cell r="W282">
            <v>9</v>
          </cell>
        </row>
        <row r="283">
          <cell r="U283">
            <v>8.4000000000000021</v>
          </cell>
          <cell r="V283">
            <v>8.2500000000000018</v>
          </cell>
          <cell r="W283">
            <v>8.0500000000000007</v>
          </cell>
        </row>
        <row r="284">
          <cell r="U284">
            <v>8.4000000000000021</v>
          </cell>
          <cell r="V284">
            <v>8.2500000000000018</v>
          </cell>
          <cell r="W284">
            <v>8.0500000000000007</v>
          </cell>
        </row>
        <row r="285">
          <cell r="U285">
            <v>14.850000000000001</v>
          </cell>
          <cell r="V285">
            <v>14.400000000000002</v>
          </cell>
          <cell r="W285">
            <v>13.8</v>
          </cell>
        </row>
        <row r="291">
          <cell r="U291">
            <v>7.2</v>
          </cell>
          <cell r="V291">
            <v>7.0500000000000007</v>
          </cell>
          <cell r="W291">
            <v>6.8500000000000005</v>
          </cell>
        </row>
        <row r="292">
          <cell r="U292">
            <v>8.3500000000000014</v>
          </cell>
          <cell r="V292">
            <v>8.2000000000000011</v>
          </cell>
          <cell r="W292">
            <v>8</v>
          </cell>
        </row>
        <row r="293">
          <cell r="U293">
            <v>16.350000000000001</v>
          </cell>
          <cell r="V293">
            <v>16.05</v>
          </cell>
          <cell r="W293">
            <v>15.65</v>
          </cell>
        </row>
        <row r="294">
          <cell r="U294">
            <v>12.400000000000002</v>
          </cell>
          <cell r="V294">
            <v>12.250000000000002</v>
          </cell>
          <cell r="W294">
            <v>12.05</v>
          </cell>
        </row>
        <row r="295">
          <cell r="U295">
            <v>15.500000000000002</v>
          </cell>
          <cell r="V295">
            <v>15.350000000000001</v>
          </cell>
          <cell r="W295">
            <v>15.15</v>
          </cell>
        </row>
        <row r="296">
          <cell r="U296">
            <v>18.600000000000001</v>
          </cell>
          <cell r="V296">
            <v>18.45</v>
          </cell>
          <cell r="W296">
            <v>18.25</v>
          </cell>
        </row>
        <row r="297">
          <cell r="U297">
            <v>10.15</v>
          </cell>
          <cell r="V297">
            <v>10</v>
          </cell>
          <cell r="W297">
            <v>9.7999999999999989</v>
          </cell>
        </row>
        <row r="298">
          <cell r="U298">
            <v>7.2</v>
          </cell>
          <cell r="V298">
            <v>7.0500000000000007</v>
          </cell>
          <cell r="W298">
            <v>6.8500000000000005</v>
          </cell>
        </row>
        <row r="299">
          <cell r="U299">
            <v>8.1500000000000021</v>
          </cell>
          <cell r="V299">
            <v>8.0000000000000018</v>
          </cell>
          <cell r="W299">
            <v>7.8000000000000016</v>
          </cell>
        </row>
        <row r="300">
          <cell r="U300">
            <v>15.999999999999998</v>
          </cell>
          <cell r="V300">
            <v>15.7</v>
          </cell>
          <cell r="W300">
            <v>15.299999999999999</v>
          </cell>
        </row>
        <row r="301">
          <cell r="U301">
            <v>10.400000000000002</v>
          </cell>
          <cell r="V301">
            <v>10.250000000000002</v>
          </cell>
          <cell r="W301">
            <v>10.050000000000001</v>
          </cell>
        </row>
        <row r="302">
          <cell r="U302">
            <v>20.500000000000004</v>
          </cell>
          <cell r="V302">
            <v>20.200000000000003</v>
          </cell>
          <cell r="W302">
            <v>19.8</v>
          </cell>
        </row>
        <row r="303">
          <cell r="U303">
            <v>11.350000000000001</v>
          </cell>
          <cell r="V303">
            <v>11.200000000000001</v>
          </cell>
          <cell r="W303">
            <v>11</v>
          </cell>
        </row>
        <row r="304">
          <cell r="U304">
            <v>14.150000000000002</v>
          </cell>
          <cell r="V304">
            <v>14.000000000000002</v>
          </cell>
          <cell r="W304">
            <v>13.8</v>
          </cell>
        </row>
        <row r="311">
          <cell r="U311">
            <v>7</v>
          </cell>
          <cell r="V311">
            <v>6.8500000000000005</v>
          </cell>
          <cell r="W311">
            <v>6.65</v>
          </cell>
        </row>
        <row r="312">
          <cell r="U312">
            <v>13.950000000000001</v>
          </cell>
          <cell r="V312">
            <v>13.8</v>
          </cell>
          <cell r="W312">
            <v>13.6</v>
          </cell>
        </row>
        <row r="313">
          <cell r="U313">
            <v>6.75</v>
          </cell>
          <cell r="V313">
            <v>6.6000000000000005</v>
          </cell>
          <cell r="W313">
            <v>6.4</v>
          </cell>
        </row>
        <row r="314">
          <cell r="U314">
            <v>7.75</v>
          </cell>
          <cell r="V314">
            <v>7.6000000000000005</v>
          </cell>
          <cell r="W314">
            <v>7.4</v>
          </cell>
        </row>
        <row r="315">
          <cell r="U315">
            <v>12.250000000000002</v>
          </cell>
          <cell r="V315">
            <v>12.100000000000001</v>
          </cell>
          <cell r="W315">
            <v>11.9</v>
          </cell>
        </row>
        <row r="316">
          <cell r="U316">
            <v>15.8</v>
          </cell>
          <cell r="V316">
            <v>15.65</v>
          </cell>
          <cell r="W316">
            <v>15.45</v>
          </cell>
        </row>
        <row r="317">
          <cell r="U317">
            <v>20.8</v>
          </cell>
          <cell r="V317">
            <v>20.65</v>
          </cell>
          <cell r="W317">
            <v>20.45</v>
          </cell>
        </row>
        <row r="319">
          <cell r="U319">
            <v>15.250000000000002</v>
          </cell>
          <cell r="V319">
            <v>15.100000000000001</v>
          </cell>
          <cell r="W319">
            <v>14.9</v>
          </cell>
        </row>
        <row r="320">
          <cell r="U320">
            <v>16.500000000000004</v>
          </cell>
          <cell r="V320">
            <v>16.350000000000001</v>
          </cell>
          <cell r="W320">
            <v>16.150000000000002</v>
          </cell>
        </row>
        <row r="321">
          <cell r="U321">
            <v>9.0500000000000007</v>
          </cell>
          <cell r="V321">
            <v>8.9</v>
          </cell>
          <cell r="W321">
            <v>8.6999999999999993</v>
          </cell>
        </row>
        <row r="322">
          <cell r="U322">
            <v>10.3</v>
          </cell>
          <cell r="V322">
            <v>10.15</v>
          </cell>
          <cell r="W322">
            <v>9.9499999999999993</v>
          </cell>
        </row>
        <row r="323">
          <cell r="U323">
            <v>13.500000000000002</v>
          </cell>
          <cell r="V323">
            <v>13.350000000000001</v>
          </cell>
          <cell r="W323">
            <v>13.15</v>
          </cell>
        </row>
        <row r="324">
          <cell r="U324">
            <v>14.8</v>
          </cell>
          <cell r="V324">
            <v>14.65</v>
          </cell>
          <cell r="W324">
            <v>14.45</v>
          </cell>
        </row>
        <row r="325">
          <cell r="U325">
            <v>15.250000000000002</v>
          </cell>
          <cell r="V325">
            <v>15.100000000000001</v>
          </cell>
          <cell r="W325">
            <v>14.9</v>
          </cell>
        </row>
        <row r="326">
          <cell r="U326">
            <v>22.05</v>
          </cell>
          <cell r="V326">
            <v>21.9</v>
          </cell>
          <cell r="W326">
            <v>21.7</v>
          </cell>
        </row>
        <row r="327">
          <cell r="U327">
            <v>23.35</v>
          </cell>
          <cell r="V327">
            <v>23.2</v>
          </cell>
          <cell r="W327">
            <v>23</v>
          </cell>
        </row>
        <row r="331">
          <cell r="U331">
            <v>7.75</v>
          </cell>
          <cell r="V331">
            <v>7.6000000000000005</v>
          </cell>
          <cell r="W331">
            <v>7.4</v>
          </cell>
        </row>
        <row r="332">
          <cell r="U332">
            <v>6.25</v>
          </cell>
          <cell r="V332">
            <v>6.1000000000000005</v>
          </cell>
          <cell r="W332">
            <v>5.9</v>
          </cell>
        </row>
        <row r="333">
          <cell r="U333">
            <v>6.6000000000000005</v>
          </cell>
          <cell r="V333">
            <v>6.4500000000000011</v>
          </cell>
          <cell r="W333">
            <v>6.2500000000000009</v>
          </cell>
        </row>
        <row r="334">
          <cell r="U334">
            <v>3.8000000000000003</v>
          </cell>
          <cell r="V334">
            <v>3.7250000000000005</v>
          </cell>
          <cell r="W334">
            <v>3.6250000000000004</v>
          </cell>
        </row>
        <row r="335">
          <cell r="U335">
            <v>13.8</v>
          </cell>
          <cell r="V335">
            <v>13.500000000000002</v>
          </cell>
          <cell r="W335">
            <v>13.100000000000001</v>
          </cell>
        </row>
        <row r="336">
          <cell r="U336">
            <v>7.7</v>
          </cell>
          <cell r="V336">
            <v>7.5500000000000007</v>
          </cell>
          <cell r="W336">
            <v>7.3500000000000005</v>
          </cell>
        </row>
        <row r="337">
          <cell r="U337">
            <v>11.05</v>
          </cell>
          <cell r="V337">
            <v>10.9</v>
          </cell>
          <cell r="W337">
            <v>10.7</v>
          </cell>
        </row>
        <row r="338">
          <cell r="U338">
            <v>17.150000000000002</v>
          </cell>
          <cell r="V338">
            <v>17</v>
          </cell>
          <cell r="W338">
            <v>16.8</v>
          </cell>
        </row>
        <row r="342">
          <cell r="U342">
            <v>6.4</v>
          </cell>
          <cell r="V342">
            <v>6.2500000000000009</v>
          </cell>
          <cell r="W342">
            <v>6.0500000000000007</v>
          </cell>
        </row>
        <row r="343">
          <cell r="U343">
            <v>7.5</v>
          </cell>
          <cell r="V343">
            <v>7.3500000000000005</v>
          </cell>
          <cell r="W343">
            <v>7.15</v>
          </cell>
        </row>
        <row r="344">
          <cell r="U344">
            <v>16.800000000000004</v>
          </cell>
          <cell r="V344">
            <v>16.500000000000004</v>
          </cell>
          <cell r="W344">
            <v>16.100000000000001</v>
          </cell>
        </row>
        <row r="345">
          <cell r="U345">
            <v>8.3000000000000007</v>
          </cell>
          <cell r="V345">
            <v>8.15</v>
          </cell>
          <cell r="W345">
            <v>7.95</v>
          </cell>
        </row>
        <row r="346">
          <cell r="U346">
            <v>10.3</v>
          </cell>
          <cell r="V346">
            <v>10.15</v>
          </cell>
          <cell r="W346">
            <v>9.9499999999999993</v>
          </cell>
        </row>
        <row r="347">
          <cell r="U347">
            <v>15.150000000000002</v>
          </cell>
          <cell r="V347">
            <v>15.000000000000002</v>
          </cell>
          <cell r="W347">
            <v>14.8</v>
          </cell>
        </row>
        <row r="348">
          <cell r="U348">
            <v>6.75</v>
          </cell>
          <cell r="V348">
            <v>6.6000000000000005</v>
          </cell>
          <cell r="W348">
            <v>6.4</v>
          </cell>
        </row>
        <row r="349">
          <cell r="U349">
            <v>7.5</v>
          </cell>
          <cell r="V349">
            <v>7.3500000000000005</v>
          </cell>
          <cell r="W349">
            <v>7.15</v>
          </cell>
        </row>
        <row r="350">
          <cell r="U350">
            <v>8.4000000000000021</v>
          </cell>
          <cell r="V350">
            <v>8.2500000000000018</v>
          </cell>
          <cell r="W350">
            <v>8.0500000000000007</v>
          </cell>
        </row>
        <row r="351">
          <cell r="U351">
            <v>10.3</v>
          </cell>
          <cell r="V351">
            <v>10.15</v>
          </cell>
          <cell r="W351">
            <v>9.9499999999999993</v>
          </cell>
        </row>
        <row r="355">
          <cell r="U355">
            <v>15.100000000000001</v>
          </cell>
          <cell r="V355">
            <v>14.950000000000001</v>
          </cell>
          <cell r="W355">
            <v>14.75</v>
          </cell>
        </row>
        <row r="356">
          <cell r="U356">
            <v>20.950000000000003</v>
          </cell>
          <cell r="V356">
            <v>20.8</v>
          </cell>
          <cell r="W356">
            <v>20.6</v>
          </cell>
        </row>
        <row r="357">
          <cell r="U357">
            <v>22.6</v>
          </cell>
          <cell r="V357">
            <v>22.45</v>
          </cell>
          <cell r="W357">
            <v>22.25</v>
          </cell>
        </row>
        <row r="361">
          <cell r="U361">
            <v>12.3</v>
          </cell>
          <cell r="V361">
            <v>12.15</v>
          </cell>
          <cell r="W361">
            <v>11.95</v>
          </cell>
        </row>
        <row r="362">
          <cell r="U362">
            <v>7.65</v>
          </cell>
          <cell r="V362">
            <v>7.5750000000000002</v>
          </cell>
          <cell r="W362">
            <v>7.4749999999999996</v>
          </cell>
        </row>
        <row r="363">
          <cell r="U363">
            <v>17.5</v>
          </cell>
          <cell r="V363">
            <v>17.349999999999998</v>
          </cell>
          <cell r="W363">
            <v>17.149999999999999</v>
          </cell>
        </row>
        <row r="364">
          <cell r="U364">
            <v>19.05</v>
          </cell>
          <cell r="V364">
            <v>18.899999999999999</v>
          </cell>
          <cell r="W364">
            <v>18.7</v>
          </cell>
        </row>
        <row r="365">
          <cell r="U365">
            <v>19.650000000000002</v>
          </cell>
          <cell r="V365">
            <v>19.5</v>
          </cell>
          <cell r="W365">
            <v>19.3</v>
          </cell>
        </row>
        <row r="366">
          <cell r="U366">
            <v>20.950000000000003</v>
          </cell>
          <cell r="V366">
            <v>20.8</v>
          </cell>
          <cell r="W366">
            <v>20.6</v>
          </cell>
        </row>
        <row r="367">
          <cell r="U367">
            <v>11.950000000000001</v>
          </cell>
          <cell r="V367">
            <v>11.8</v>
          </cell>
          <cell r="W367">
            <v>11.6</v>
          </cell>
        </row>
        <row r="368">
          <cell r="U368">
            <v>13.600000000000001</v>
          </cell>
          <cell r="V368">
            <v>13.450000000000001</v>
          </cell>
          <cell r="W368">
            <v>13.25</v>
          </cell>
        </row>
        <row r="369">
          <cell r="U369">
            <v>8.3000000000000007</v>
          </cell>
          <cell r="V369">
            <v>8.2249999999999996</v>
          </cell>
          <cell r="W369">
            <v>8.125</v>
          </cell>
        </row>
        <row r="370">
          <cell r="U370">
            <v>20.150000000000002</v>
          </cell>
          <cell r="V370">
            <v>20</v>
          </cell>
          <cell r="W370">
            <v>19.8</v>
          </cell>
        </row>
        <row r="374">
          <cell r="U374">
            <v>8.1500000000000021</v>
          </cell>
          <cell r="V374">
            <v>8.0000000000000018</v>
          </cell>
          <cell r="W374">
            <v>7.8000000000000016</v>
          </cell>
        </row>
        <row r="375">
          <cell r="U375">
            <v>8.4500000000000011</v>
          </cell>
          <cell r="V375">
            <v>8.3000000000000007</v>
          </cell>
          <cell r="W375">
            <v>8.1</v>
          </cell>
        </row>
        <row r="376">
          <cell r="U376">
            <v>8.75</v>
          </cell>
          <cell r="V376">
            <v>8.6</v>
          </cell>
          <cell r="W376">
            <v>8.3999999999999986</v>
          </cell>
        </row>
        <row r="377">
          <cell r="U377">
            <v>9.2000000000000011</v>
          </cell>
          <cell r="V377">
            <v>9.0500000000000007</v>
          </cell>
          <cell r="W377">
            <v>8.85</v>
          </cell>
        </row>
        <row r="378">
          <cell r="U378">
            <v>10.250000000000002</v>
          </cell>
          <cell r="V378">
            <v>10.100000000000001</v>
          </cell>
          <cell r="W378">
            <v>9.9</v>
          </cell>
        </row>
        <row r="379">
          <cell r="U379">
            <v>14.8</v>
          </cell>
          <cell r="V379">
            <v>14.65</v>
          </cell>
          <cell r="W379">
            <v>14.45</v>
          </cell>
        </row>
        <row r="380">
          <cell r="U380">
            <v>14.8</v>
          </cell>
          <cell r="V380">
            <v>14.65</v>
          </cell>
          <cell r="W380">
            <v>14.45</v>
          </cell>
        </row>
        <row r="381">
          <cell r="U381">
            <v>9.1000000000000014</v>
          </cell>
          <cell r="V381">
            <v>8.9500000000000011</v>
          </cell>
          <cell r="W381">
            <v>8.75</v>
          </cell>
        </row>
        <row r="382">
          <cell r="U382">
            <v>19.100000000000001</v>
          </cell>
          <cell r="V382">
            <v>18.95</v>
          </cell>
          <cell r="W382">
            <v>18.75</v>
          </cell>
        </row>
        <row r="383">
          <cell r="U383">
            <v>19.100000000000001</v>
          </cell>
          <cell r="V383">
            <v>18.95</v>
          </cell>
          <cell r="W383">
            <v>18.75</v>
          </cell>
        </row>
        <row r="384">
          <cell r="U384">
            <v>9.1000000000000014</v>
          </cell>
          <cell r="V384">
            <v>8.9500000000000011</v>
          </cell>
          <cell r="W384">
            <v>8.75</v>
          </cell>
        </row>
        <row r="385">
          <cell r="U385">
            <v>15.150000000000002</v>
          </cell>
          <cell r="V385">
            <v>15.000000000000002</v>
          </cell>
          <cell r="W385">
            <v>14.8</v>
          </cell>
        </row>
        <row r="386">
          <cell r="U386">
            <v>9.2000000000000011</v>
          </cell>
          <cell r="V386">
            <v>9.0500000000000007</v>
          </cell>
          <cell r="W386">
            <v>8.85</v>
          </cell>
        </row>
        <row r="387">
          <cell r="U387">
            <v>9.4500000000000011</v>
          </cell>
          <cell r="V387">
            <v>9.3000000000000007</v>
          </cell>
          <cell r="W387">
            <v>9.1</v>
          </cell>
        </row>
        <row r="388">
          <cell r="U388">
            <v>19.500000000000004</v>
          </cell>
          <cell r="V388">
            <v>19.200000000000003</v>
          </cell>
          <cell r="W388">
            <v>18.8</v>
          </cell>
        </row>
        <row r="389">
          <cell r="U389">
            <v>12.850000000000001</v>
          </cell>
          <cell r="V389">
            <v>12.700000000000001</v>
          </cell>
          <cell r="W389">
            <v>12.5</v>
          </cell>
        </row>
        <row r="393">
          <cell r="U393">
            <v>6.95</v>
          </cell>
          <cell r="V393">
            <v>6.8000000000000007</v>
          </cell>
          <cell r="W393">
            <v>6.6000000000000005</v>
          </cell>
        </row>
        <row r="394">
          <cell r="U394">
            <v>7.7</v>
          </cell>
          <cell r="V394">
            <v>7.5500000000000007</v>
          </cell>
          <cell r="W394">
            <v>7.3500000000000005</v>
          </cell>
        </row>
        <row r="395">
          <cell r="U395">
            <v>8.7000000000000011</v>
          </cell>
          <cell r="V395">
            <v>8.5500000000000007</v>
          </cell>
          <cell r="W395">
            <v>8.35</v>
          </cell>
        </row>
        <row r="396">
          <cell r="U396">
            <v>8.7000000000000011</v>
          </cell>
          <cell r="V396">
            <v>8.5500000000000007</v>
          </cell>
          <cell r="W396">
            <v>8.35</v>
          </cell>
        </row>
        <row r="397">
          <cell r="U397">
            <v>9.7000000000000011</v>
          </cell>
          <cell r="V397">
            <v>9.5500000000000007</v>
          </cell>
          <cell r="W397">
            <v>9.35</v>
          </cell>
        </row>
        <row r="398">
          <cell r="U398">
            <v>11.750000000000002</v>
          </cell>
          <cell r="V398">
            <v>11.600000000000001</v>
          </cell>
          <cell r="W398">
            <v>11.4</v>
          </cell>
        </row>
        <row r="399">
          <cell r="U399">
            <v>25.450000000000003</v>
          </cell>
          <cell r="V399">
            <v>25.150000000000002</v>
          </cell>
          <cell r="W399">
            <v>24.75</v>
          </cell>
        </row>
        <row r="400">
          <cell r="U400">
            <v>8.6000000000000014</v>
          </cell>
          <cell r="V400">
            <v>8.4500000000000011</v>
          </cell>
          <cell r="W400">
            <v>8.25</v>
          </cell>
        </row>
        <row r="401">
          <cell r="U401">
            <v>9.7000000000000011</v>
          </cell>
          <cell r="V401">
            <v>9.5500000000000007</v>
          </cell>
          <cell r="W401">
            <v>9.35</v>
          </cell>
        </row>
        <row r="402">
          <cell r="U402">
            <v>11.750000000000002</v>
          </cell>
          <cell r="V402">
            <v>11.600000000000001</v>
          </cell>
          <cell r="W402">
            <v>11.4</v>
          </cell>
        </row>
        <row r="403">
          <cell r="U403">
            <v>25.450000000000003</v>
          </cell>
          <cell r="V403">
            <v>25.150000000000002</v>
          </cell>
          <cell r="W403">
            <v>24.75</v>
          </cell>
        </row>
        <row r="404">
          <cell r="U404">
            <v>9.7000000000000011</v>
          </cell>
          <cell r="V404">
            <v>9.5500000000000007</v>
          </cell>
          <cell r="W404">
            <v>9.35</v>
          </cell>
        </row>
        <row r="405">
          <cell r="U405">
            <v>11.750000000000002</v>
          </cell>
          <cell r="V405">
            <v>11.600000000000001</v>
          </cell>
          <cell r="W405">
            <v>11.4</v>
          </cell>
        </row>
        <row r="409">
          <cell r="U409">
            <v>7.7</v>
          </cell>
          <cell r="V409">
            <v>7.5500000000000007</v>
          </cell>
          <cell r="W409">
            <v>7.3500000000000005</v>
          </cell>
        </row>
        <row r="410">
          <cell r="U410">
            <v>8.2000000000000011</v>
          </cell>
          <cell r="V410">
            <v>8.0500000000000007</v>
          </cell>
          <cell r="W410">
            <v>7.8500000000000005</v>
          </cell>
        </row>
        <row r="411">
          <cell r="U411">
            <v>17.600000000000001</v>
          </cell>
          <cell r="V411">
            <v>17.3</v>
          </cell>
          <cell r="W411">
            <v>16.899999999999999</v>
          </cell>
        </row>
        <row r="412">
          <cell r="U412">
            <v>7.7</v>
          </cell>
          <cell r="V412">
            <v>7.5500000000000007</v>
          </cell>
          <cell r="W412">
            <v>7.3500000000000005</v>
          </cell>
        </row>
        <row r="413">
          <cell r="U413">
            <v>7.7</v>
          </cell>
          <cell r="V413">
            <v>7.5500000000000007</v>
          </cell>
          <cell r="W413">
            <v>7.3500000000000005</v>
          </cell>
        </row>
        <row r="414">
          <cell r="U414">
            <v>8.2000000000000011</v>
          </cell>
          <cell r="V414">
            <v>8.0500000000000007</v>
          </cell>
          <cell r="W414">
            <v>7.8500000000000005</v>
          </cell>
        </row>
        <row r="415">
          <cell r="U415">
            <v>17.600000000000001</v>
          </cell>
          <cell r="V415">
            <v>17.3</v>
          </cell>
          <cell r="W415">
            <v>16.899999999999999</v>
          </cell>
        </row>
        <row r="416">
          <cell r="U416">
            <v>9.6000000000000014</v>
          </cell>
          <cell r="V416">
            <v>9.4500000000000011</v>
          </cell>
          <cell r="W416">
            <v>9.25</v>
          </cell>
        </row>
        <row r="417">
          <cell r="U417">
            <v>9.6000000000000014</v>
          </cell>
          <cell r="V417">
            <v>9.4500000000000011</v>
          </cell>
          <cell r="W417">
            <v>9.25</v>
          </cell>
        </row>
        <row r="418">
          <cell r="U418">
            <v>20.150000000000002</v>
          </cell>
          <cell r="V418">
            <v>19.850000000000001</v>
          </cell>
          <cell r="W418">
            <v>19.45</v>
          </cell>
        </row>
        <row r="419">
          <cell r="U419">
            <v>9.8500000000000014</v>
          </cell>
          <cell r="V419">
            <v>9.7000000000000011</v>
          </cell>
          <cell r="W419">
            <v>9.5</v>
          </cell>
        </row>
        <row r="420">
          <cell r="U420">
            <v>10.750000000000002</v>
          </cell>
          <cell r="V420">
            <v>10.600000000000001</v>
          </cell>
          <cell r="W420">
            <v>10.4</v>
          </cell>
        </row>
        <row r="421">
          <cell r="U421">
            <v>22.700000000000003</v>
          </cell>
          <cell r="V421">
            <v>22.400000000000002</v>
          </cell>
          <cell r="W421">
            <v>22</v>
          </cell>
        </row>
        <row r="422">
          <cell r="U422">
            <v>12.650000000000002</v>
          </cell>
          <cell r="V422">
            <v>12.500000000000002</v>
          </cell>
          <cell r="W422">
            <v>12.3</v>
          </cell>
        </row>
        <row r="423">
          <cell r="U423">
            <v>26.450000000000003</v>
          </cell>
          <cell r="V423">
            <v>26.150000000000002</v>
          </cell>
          <cell r="W423">
            <v>25.75</v>
          </cell>
        </row>
        <row r="424">
          <cell r="U424">
            <v>12.650000000000002</v>
          </cell>
          <cell r="V424">
            <v>12.500000000000002</v>
          </cell>
          <cell r="W424">
            <v>12.3</v>
          </cell>
        </row>
        <row r="425">
          <cell r="U425">
            <v>12.650000000000002</v>
          </cell>
          <cell r="V425">
            <v>12.500000000000002</v>
          </cell>
          <cell r="W425">
            <v>12.3</v>
          </cell>
        </row>
        <row r="426">
          <cell r="U426">
            <v>26.450000000000003</v>
          </cell>
          <cell r="V426">
            <v>26.150000000000002</v>
          </cell>
          <cell r="W426">
            <v>25.75</v>
          </cell>
        </row>
        <row r="427">
          <cell r="U427">
            <v>12.650000000000002</v>
          </cell>
          <cell r="V427">
            <v>12.500000000000002</v>
          </cell>
          <cell r="W427">
            <v>12.3</v>
          </cell>
        </row>
        <row r="428">
          <cell r="U428">
            <v>26.450000000000003</v>
          </cell>
          <cell r="V428">
            <v>26.150000000000002</v>
          </cell>
          <cell r="W428">
            <v>25.75</v>
          </cell>
        </row>
        <row r="432">
          <cell r="U432">
            <v>8.7000000000000011</v>
          </cell>
          <cell r="V432">
            <v>8.5500000000000007</v>
          </cell>
          <cell r="W432">
            <v>8.35</v>
          </cell>
        </row>
        <row r="433">
          <cell r="U433">
            <v>10.750000000000002</v>
          </cell>
          <cell r="V433">
            <v>10.600000000000001</v>
          </cell>
          <cell r="W433">
            <v>10.4</v>
          </cell>
        </row>
        <row r="434">
          <cell r="U434">
            <v>14.3</v>
          </cell>
          <cell r="V434">
            <v>14.15</v>
          </cell>
          <cell r="W434">
            <v>13.95</v>
          </cell>
        </row>
        <row r="435">
          <cell r="U435">
            <v>15.500000000000002</v>
          </cell>
          <cell r="V435">
            <v>15.350000000000001</v>
          </cell>
          <cell r="W435">
            <v>15.15</v>
          </cell>
        </row>
        <row r="436">
          <cell r="U436">
            <v>15.55</v>
          </cell>
          <cell r="V436">
            <v>15.4</v>
          </cell>
          <cell r="W436">
            <v>15.2</v>
          </cell>
        </row>
        <row r="437">
          <cell r="U437">
            <v>16.7</v>
          </cell>
          <cell r="V437">
            <v>16.549999999999997</v>
          </cell>
          <cell r="W437">
            <v>16.349999999999998</v>
          </cell>
        </row>
        <row r="438">
          <cell r="U438">
            <v>17.55</v>
          </cell>
          <cell r="V438">
            <v>17.399999999999999</v>
          </cell>
          <cell r="W438">
            <v>17.2</v>
          </cell>
        </row>
        <row r="439">
          <cell r="U439">
            <v>21.200000000000003</v>
          </cell>
          <cell r="V439">
            <v>21.05</v>
          </cell>
          <cell r="W439">
            <v>20.85</v>
          </cell>
        </row>
        <row r="440">
          <cell r="U440">
            <v>22.55</v>
          </cell>
          <cell r="V440">
            <v>22.4</v>
          </cell>
          <cell r="W440">
            <v>22.2</v>
          </cell>
        </row>
        <row r="444">
          <cell r="U444">
            <v>18.450000000000003</v>
          </cell>
          <cell r="V444">
            <v>18.3</v>
          </cell>
          <cell r="W444">
            <v>18.100000000000001</v>
          </cell>
        </row>
        <row r="445">
          <cell r="U445">
            <v>14.650000000000002</v>
          </cell>
          <cell r="V445">
            <v>14.500000000000002</v>
          </cell>
          <cell r="W445">
            <v>14.3</v>
          </cell>
        </row>
        <row r="446">
          <cell r="U446">
            <v>15.3</v>
          </cell>
          <cell r="V446">
            <v>15.15</v>
          </cell>
          <cell r="W446">
            <v>14.95</v>
          </cell>
        </row>
        <row r="447">
          <cell r="U447">
            <v>19.100000000000001</v>
          </cell>
          <cell r="V447">
            <v>18.95</v>
          </cell>
          <cell r="W447">
            <v>18.75</v>
          </cell>
        </row>
        <row r="448">
          <cell r="U448">
            <v>20.3</v>
          </cell>
          <cell r="V448">
            <v>20.149999999999999</v>
          </cell>
          <cell r="W448">
            <v>19.95</v>
          </cell>
        </row>
        <row r="449">
          <cell r="U449">
            <v>18.450000000000003</v>
          </cell>
          <cell r="V449">
            <v>18.3</v>
          </cell>
          <cell r="W449">
            <v>18.100000000000001</v>
          </cell>
        </row>
        <row r="450">
          <cell r="U450">
            <v>20.350000000000001</v>
          </cell>
          <cell r="V450">
            <v>20.2</v>
          </cell>
          <cell r="W450">
            <v>20</v>
          </cell>
        </row>
        <row r="451">
          <cell r="U451">
            <v>21.6</v>
          </cell>
          <cell r="V451">
            <v>21.45</v>
          </cell>
          <cell r="W451">
            <v>21.25</v>
          </cell>
        </row>
        <row r="452">
          <cell r="U452">
            <v>22.3</v>
          </cell>
          <cell r="V452">
            <v>22.15</v>
          </cell>
          <cell r="W452">
            <v>21.95</v>
          </cell>
        </row>
        <row r="453">
          <cell r="U453">
            <v>29.8</v>
          </cell>
          <cell r="V453">
            <v>29.65</v>
          </cell>
          <cell r="W453">
            <v>29.45</v>
          </cell>
        </row>
        <row r="454">
          <cell r="U454">
            <v>31.700000000000003</v>
          </cell>
          <cell r="V454">
            <v>31.55</v>
          </cell>
          <cell r="W454">
            <v>31.35</v>
          </cell>
        </row>
        <row r="471">
          <cell r="U471">
            <v>11.750000000000002</v>
          </cell>
          <cell r="V471">
            <v>11.600000000000001</v>
          </cell>
          <cell r="W471">
            <v>11.4</v>
          </cell>
        </row>
        <row r="472">
          <cell r="U472">
            <v>17.200000000000003</v>
          </cell>
          <cell r="V472">
            <v>17.05</v>
          </cell>
          <cell r="W472">
            <v>16.850000000000001</v>
          </cell>
        </row>
        <row r="473">
          <cell r="U473">
            <v>27.55</v>
          </cell>
          <cell r="V473">
            <v>27.4</v>
          </cell>
          <cell r="W473">
            <v>27.2</v>
          </cell>
        </row>
        <row r="474">
          <cell r="U474">
            <v>57.35</v>
          </cell>
          <cell r="V474">
            <v>57.05</v>
          </cell>
          <cell r="W474">
            <v>56.65</v>
          </cell>
        </row>
        <row r="477">
          <cell r="U477">
            <v>16.3</v>
          </cell>
          <cell r="V477">
            <v>16.149999999999999</v>
          </cell>
          <cell r="W477">
            <v>15.95</v>
          </cell>
        </row>
        <row r="478">
          <cell r="U478">
            <v>22.250000000000004</v>
          </cell>
          <cell r="V478">
            <v>22.1</v>
          </cell>
          <cell r="W478">
            <v>21.900000000000002</v>
          </cell>
        </row>
        <row r="479">
          <cell r="U479">
            <v>48.2</v>
          </cell>
          <cell r="V479">
            <v>48.050000000000004</v>
          </cell>
          <cell r="W479">
            <v>47.850000000000009</v>
          </cell>
        </row>
        <row r="480">
          <cell r="U480">
            <v>46.95</v>
          </cell>
          <cell r="V480">
            <v>46.800000000000004</v>
          </cell>
          <cell r="W480">
            <v>46.600000000000009</v>
          </cell>
        </row>
        <row r="481">
          <cell r="U481">
            <v>48.2</v>
          </cell>
          <cell r="V481">
            <v>48.050000000000004</v>
          </cell>
          <cell r="W481">
            <v>47.850000000000009</v>
          </cell>
        </row>
        <row r="482">
          <cell r="U482">
            <v>43.15</v>
          </cell>
          <cell r="V482">
            <v>43</v>
          </cell>
          <cell r="W482">
            <v>42.800000000000004</v>
          </cell>
        </row>
        <row r="483">
          <cell r="U483">
            <v>55.8</v>
          </cell>
          <cell r="V483">
            <v>55.65</v>
          </cell>
          <cell r="W483">
            <v>55.45</v>
          </cell>
        </row>
        <row r="484">
          <cell r="U484">
            <v>59.6</v>
          </cell>
          <cell r="V484">
            <v>59.45</v>
          </cell>
          <cell r="W484">
            <v>59.250000000000007</v>
          </cell>
        </row>
        <row r="496">
          <cell r="U496">
            <v>17.3</v>
          </cell>
          <cell r="V496">
            <v>17.149999999999999</v>
          </cell>
          <cell r="W496">
            <v>16.95</v>
          </cell>
        </row>
        <row r="497">
          <cell r="U497">
            <v>21.750000000000004</v>
          </cell>
          <cell r="V497">
            <v>21.6</v>
          </cell>
          <cell r="W497">
            <v>21.400000000000002</v>
          </cell>
        </row>
        <row r="498">
          <cell r="U498">
            <v>21.750000000000004</v>
          </cell>
          <cell r="V498">
            <v>21.6</v>
          </cell>
          <cell r="W498">
            <v>21.400000000000002</v>
          </cell>
        </row>
        <row r="499">
          <cell r="U499">
            <v>17.3</v>
          </cell>
          <cell r="V499">
            <v>17.149999999999999</v>
          </cell>
          <cell r="W499">
            <v>16.95</v>
          </cell>
        </row>
        <row r="500">
          <cell r="U500">
            <v>21.750000000000004</v>
          </cell>
          <cell r="V500">
            <v>21.6</v>
          </cell>
          <cell r="W500">
            <v>21.400000000000002</v>
          </cell>
        </row>
        <row r="501">
          <cell r="U501">
            <v>21.750000000000004</v>
          </cell>
          <cell r="V501">
            <v>21.6</v>
          </cell>
          <cell r="W501">
            <v>21.400000000000002</v>
          </cell>
        </row>
        <row r="502">
          <cell r="U502">
            <v>21.750000000000004</v>
          </cell>
          <cell r="V502">
            <v>21.6</v>
          </cell>
          <cell r="W502">
            <v>21.400000000000002</v>
          </cell>
        </row>
        <row r="503">
          <cell r="U503">
            <v>33.15</v>
          </cell>
          <cell r="V503">
            <v>33</v>
          </cell>
          <cell r="W503">
            <v>32.800000000000004</v>
          </cell>
        </row>
        <row r="507">
          <cell r="U507">
            <v>7.95</v>
          </cell>
          <cell r="V507">
            <v>7.8000000000000007</v>
          </cell>
          <cell r="W507">
            <v>7.6000000000000005</v>
          </cell>
        </row>
        <row r="508">
          <cell r="U508">
            <v>8.5</v>
          </cell>
          <cell r="V508">
            <v>8.35</v>
          </cell>
          <cell r="W508">
            <v>8.1499999999999986</v>
          </cell>
        </row>
        <row r="509">
          <cell r="U509">
            <v>9.9</v>
          </cell>
          <cell r="V509">
            <v>9.75</v>
          </cell>
          <cell r="W509">
            <v>9.5499999999999989</v>
          </cell>
        </row>
        <row r="510">
          <cell r="U510">
            <v>11.750000000000002</v>
          </cell>
          <cell r="V510">
            <v>11.600000000000001</v>
          </cell>
          <cell r="W510">
            <v>11.4</v>
          </cell>
        </row>
        <row r="511">
          <cell r="U511">
            <v>24.700000000000003</v>
          </cell>
          <cell r="V511">
            <v>24.400000000000002</v>
          </cell>
          <cell r="W511">
            <v>24</v>
          </cell>
        </row>
        <row r="512">
          <cell r="U512">
            <v>14.150000000000002</v>
          </cell>
          <cell r="V512">
            <v>14.000000000000002</v>
          </cell>
          <cell r="W512">
            <v>13.8</v>
          </cell>
        </row>
        <row r="513">
          <cell r="U513">
            <v>17.700000000000003</v>
          </cell>
          <cell r="V513">
            <v>17.55</v>
          </cell>
          <cell r="W513">
            <v>17.350000000000001</v>
          </cell>
        </row>
        <row r="514">
          <cell r="U514">
            <v>11.600000000000001</v>
          </cell>
          <cell r="V514">
            <v>11.450000000000001</v>
          </cell>
          <cell r="W514">
            <v>11.25</v>
          </cell>
        </row>
        <row r="518">
          <cell r="U518">
            <v>7.95</v>
          </cell>
          <cell r="V518">
            <v>7.8000000000000007</v>
          </cell>
          <cell r="W518">
            <v>7.6000000000000005</v>
          </cell>
        </row>
        <row r="519">
          <cell r="U519">
            <v>10.350000000000001</v>
          </cell>
          <cell r="V519">
            <v>10.200000000000001</v>
          </cell>
          <cell r="W519">
            <v>10</v>
          </cell>
        </row>
        <row r="520">
          <cell r="U520">
            <v>13.250000000000002</v>
          </cell>
          <cell r="V520">
            <v>13.100000000000001</v>
          </cell>
          <cell r="W520">
            <v>12.9</v>
          </cell>
        </row>
        <row r="521">
          <cell r="U521">
            <v>17.55</v>
          </cell>
          <cell r="V521">
            <v>17.399999999999999</v>
          </cell>
          <cell r="W521">
            <v>17.2</v>
          </cell>
        </row>
        <row r="522">
          <cell r="U522">
            <v>29.35</v>
          </cell>
          <cell r="V522">
            <v>29.2</v>
          </cell>
          <cell r="W522">
            <v>29</v>
          </cell>
        </row>
        <row r="523">
          <cell r="U523">
            <v>10.750000000000002</v>
          </cell>
          <cell r="V523">
            <v>10.600000000000001</v>
          </cell>
          <cell r="W523">
            <v>10.4</v>
          </cell>
        </row>
        <row r="524">
          <cell r="U524">
            <v>23.800000000000004</v>
          </cell>
          <cell r="V524">
            <v>23.500000000000004</v>
          </cell>
          <cell r="W524">
            <v>23.1</v>
          </cell>
        </row>
        <row r="525">
          <cell r="U525">
            <v>12.650000000000002</v>
          </cell>
          <cell r="V525">
            <v>12.500000000000002</v>
          </cell>
          <cell r="W525">
            <v>12.3</v>
          </cell>
        </row>
        <row r="526">
          <cell r="U526">
            <v>17.200000000000003</v>
          </cell>
          <cell r="V526">
            <v>17.05</v>
          </cell>
          <cell r="W526">
            <v>16.850000000000001</v>
          </cell>
        </row>
        <row r="527">
          <cell r="U527">
            <v>17.450000000000003</v>
          </cell>
          <cell r="V527">
            <v>17.3</v>
          </cell>
          <cell r="W527">
            <v>17.100000000000001</v>
          </cell>
        </row>
        <row r="528">
          <cell r="U528">
            <v>63.4</v>
          </cell>
          <cell r="V528">
            <v>63.25</v>
          </cell>
          <cell r="W528">
            <v>63.050000000000004</v>
          </cell>
        </row>
        <row r="534">
          <cell r="U534">
            <v>19.700000000000003</v>
          </cell>
          <cell r="V534">
            <v>19.55</v>
          </cell>
          <cell r="W534">
            <v>19.350000000000001</v>
          </cell>
        </row>
        <row r="537">
          <cell r="U537">
            <v>24.150000000000002</v>
          </cell>
          <cell r="V537">
            <v>24</v>
          </cell>
          <cell r="W537">
            <v>23.8</v>
          </cell>
        </row>
        <row r="538">
          <cell r="U538">
            <v>23.85</v>
          </cell>
          <cell r="V538">
            <v>23.7</v>
          </cell>
          <cell r="W538">
            <v>23.5</v>
          </cell>
        </row>
        <row r="539">
          <cell r="U539">
            <v>24.150000000000002</v>
          </cell>
          <cell r="V539">
            <v>24</v>
          </cell>
          <cell r="W539">
            <v>23.8</v>
          </cell>
        </row>
        <row r="540">
          <cell r="U540">
            <v>47.9</v>
          </cell>
          <cell r="V540">
            <v>47.75</v>
          </cell>
          <cell r="W540">
            <v>47.550000000000004</v>
          </cell>
        </row>
        <row r="541">
          <cell r="U541">
            <v>54.55</v>
          </cell>
          <cell r="V541">
            <v>54.4</v>
          </cell>
          <cell r="W541">
            <v>54.2</v>
          </cell>
        </row>
        <row r="543">
          <cell r="U543">
            <v>43.75</v>
          </cell>
          <cell r="V543">
            <v>43.6</v>
          </cell>
          <cell r="W543">
            <v>43.400000000000006</v>
          </cell>
        </row>
        <row r="544">
          <cell r="U544">
            <v>87.25</v>
          </cell>
          <cell r="V544">
            <v>86.95</v>
          </cell>
          <cell r="W544">
            <v>86.550000000000011</v>
          </cell>
        </row>
        <row r="545">
          <cell r="U545">
            <v>39.35</v>
          </cell>
          <cell r="V545">
            <v>39.200000000000003</v>
          </cell>
          <cell r="W545">
            <v>39.000000000000007</v>
          </cell>
        </row>
        <row r="546">
          <cell r="U546">
            <v>73.150000000000006</v>
          </cell>
          <cell r="V546">
            <v>73.000000000000014</v>
          </cell>
          <cell r="W546">
            <v>72.800000000000011</v>
          </cell>
        </row>
        <row r="548">
          <cell r="U548">
            <v>126.7</v>
          </cell>
          <cell r="V548">
            <v>126.55000000000001</v>
          </cell>
          <cell r="W548">
            <v>126.35000000000001</v>
          </cell>
        </row>
        <row r="549">
          <cell r="U549">
            <v>256.85000000000002</v>
          </cell>
          <cell r="V549">
            <v>256.55</v>
          </cell>
          <cell r="W549">
            <v>256.14999999999998</v>
          </cell>
        </row>
        <row r="551">
          <cell r="U551">
            <v>16.3</v>
          </cell>
          <cell r="V551">
            <v>16.149999999999999</v>
          </cell>
          <cell r="W551">
            <v>15.95</v>
          </cell>
        </row>
        <row r="553">
          <cell r="U553">
            <v>18.200000000000003</v>
          </cell>
          <cell r="V553">
            <v>18.05</v>
          </cell>
          <cell r="W553">
            <v>17.850000000000001</v>
          </cell>
        </row>
        <row r="554">
          <cell r="U554">
            <v>21.000000000000004</v>
          </cell>
          <cell r="V554">
            <v>20.85</v>
          </cell>
          <cell r="W554">
            <v>20.650000000000002</v>
          </cell>
        </row>
        <row r="555">
          <cell r="U555">
            <v>19.350000000000001</v>
          </cell>
          <cell r="V555">
            <v>19.2</v>
          </cell>
          <cell r="W555">
            <v>19</v>
          </cell>
        </row>
        <row r="556">
          <cell r="U556">
            <v>21.55</v>
          </cell>
          <cell r="V556">
            <v>21.4</v>
          </cell>
          <cell r="W556">
            <v>21.2</v>
          </cell>
        </row>
        <row r="557">
          <cell r="U557">
            <v>22.900000000000002</v>
          </cell>
          <cell r="V557">
            <v>22.75</v>
          </cell>
          <cell r="W557">
            <v>22.55</v>
          </cell>
        </row>
        <row r="558">
          <cell r="U558">
            <v>21.1</v>
          </cell>
          <cell r="V558">
            <v>20.95</v>
          </cell>
          <cell r="W558">
            <v>20.75</v>
          </cell>
        </row>
        <row r="559">
          <cell r="U559">
            <v>24.250000000000004</v>
          </cell>
          <cell r="V559">
            <v>24.1</v>
          </cell>
          <cell r="W559">
            <v>23.900000000000002</v>
          </cell>
        </row>
        <row r="560">
          <cell r="U560">
            <v>32.4</v>
          </cell>
          <cell r="V560">
            <v>32.25</v>
          </cell>
          <cell r="W560">
            <v>32.050000000000004</v>
          </cell>
        </row>
        <row r="561">
          <cell r="U561">
            <v>31.1</v>
          </cell>
          <cell r="V561">
            <v>30.95</v>
          </cell>
          <cell r="W561">
            <v>30.75</v>
          </cell>
        </row>
        <row r="562">
          <cell r="U562">
            <v>37.449999999999996</v>
          </cell>
          <cell r="V562">
            <v>37.299999999999997</v>
          </cell>
          <cell r="W562">
            <v>37.1</v>
          </cell>
        </row>
        <row r="563">
          <cell r="U563">
            <v>75.849999999999994</v>
          </cell>
          <cell r="V563">
            <v>75.55</v>
          </cell>
          <cell r="W563">
            <v>75.150000000000006</v>
          </cell>
        </row>
        <row r="564">
          <cell r="U564">
            <v>38.6</v>
          </cell>
          <cell r="V564">
            <v>38.450000000000003</v>
          </cell>
          <cell r="W564">
            <v>38.250000000000007</v>
          </cell>
        </row>
        <row r="565">
          <cell r="U565">
            <v>39.9</v>
          </cell>
          <cell r="V565">
            <v>39.75</v>
          </cell>
          <cell r="W565">
            <v>39.550000000000004</v>
          </cell>
        </row>
        <row r="566">
          <cell r="U566">
            <v>36.799999999999997</v>
          </cell>
          <cell r="V566">
            <v>36.65</v>
          </cell>
          <cell r="W566">
            <v>36.450000000000003</v>
          </cell>
        </row>
        <row r="567">
          <cell r="U567">
            <v>41.25</v>
          </cell>
          <cell r="V567">
            <v>41.1</v>
          </cell>
          <cell r="W567">
            <v>40.900000000000006</v>
          </cell>
        </row>
        <row r="568">
          <cell r="U568">
            <v>60.5</v>
          </cell>
          <cell r="V568">
            <v>60.35</v>
          </cell>
          <cell r="W568">
            <v>60.150000000000006</v>
          </cell>
        </row>
        <row r="570">
          <cell r="U570">
            <v>25.400000000000002</v>
          </cell>
          <cell r="V570">
            <v>25.25</v>
          </cell>
          <cell r="W570">
            <v>25.05</v>
          </cell>
        </row>
        <row r="571">
          <cell r="U571">
            <v>51.800000000000004</v>
          </cell>
          <cell r="V571">
            <v>51.5</v>
          </cell>
          <cell r="W571">
            <v>51.1</v>
          </cell>
        </row>
        <row r="572">
          <cell r="U572">
            <v>26.05</v>
          </cell>
          <cell r="V572">
            <v>25.9</v>
          </cell>
          <cell r="W572">
            <v>25.7</v>
          </cell>
        </row>
        <row r="573">
          <cell r="U573">
            <v>31.750000000000004</v>
          </cell>
          <cell r="V573">
            <v>31.6</v>
          </cell>
          <cell r="W573">
            <v>31.400000000000002</v>
          </cell>
        </row>
        <row r="574">
          <cell r="U574">
            <v>33</v>
          </cell>
          <cell r="V574">
            <v>32.85</v>
          </cell>
          <cell r="W574">
            <v>32.650000000000006</v>
          </cell>
        </row>
        <row r="575">
          <cell r="U575">
            <v>43.15</v>
          </cell>
          <cell r="V575">
            <v>43</v>
          </cell>
          <cell r="W575">
            <v>42.800000000000004</v>
          </cell>
        </row>
        <row r="576">
          <cell r="U576">
            <v>54.55</v>
          </cell>
          <cell r="V576">
            <v>54.4</v>
          </cell>
          <cell r="W576">
            <v>54.2</v>
          </cell>
        </row>
        <row r="577">
          <cell r="U577">
            <v>54.55</v>
          </cell>
          <cell r="V577">
            <v>54.4</v>
          </cell>
          <cell r="W577">
            <v>54.2</v>
          </cell>
        </row>
        <row r="578">
          <cell r="U578">
            <v>94.4</v>
          </cell>
          <cell r="V578">
            <v>94.250000000000014</v>
          </cell>
          <cell r="W578">
            <v>94.050000000000011</v>
          </cell>
        </row>
        <row r="580">
          <cell r="U580">
            <v>66.55</v>
          </cell>
          <cell r="V580">
            <v>66.400000000000006</v>
          </cell>
          <cell r="W580">
            <v>66.2</v>
          </cell>
        </row>
        <row r="581">
          <cell r="U581">
            <v>74.8</v>
          </cell>
          <cell r="V581">
            <v>74.650000000000006</v>
          </cell>
          <cell r="W581">
            <v>74.45</v>
          </cell>
        </row>
        <row r="582">
          <cell r="U582">
            <v>71</v>
          </cell>
          <cell r="V582">
            <v>70.850000000000009</v>
          </cell>
          <cell r="W582">
            <v>70.650000000000006</v>
          </cell>
        </row>
        <row r="583">
          <cell r="U583">
            <v>145.44999999999999</v>
          </cell>
          <cell r="V583">
            <v>145.15</v>
          </cell>
          <cell r="W583">
            <v>144.75</v>
          </cell>
        </row>
        <row r="584">
          <cell r="U584">
            <v>71</v>
          </cell>
          <cell r="V584">
            <v>70.850000000000009</v>
          </cell>
          <cell r="W584">
            <v>70.650000000000006</v>
          </cell>
        </row>
        <row r="585">
          <cell r="U585">
            <v>145.44999999999999</v>
          </cell>
          <cell r="V585">
            <v>145.15</v>
          </cell>
          <cell r="W585">
            <v>144.75</v>
          </cell>
        </row>
        <row r="586">
          <cell r="U586">
            <v>140.60000000000002</v>
          </cell>
          <cell r="V586">
            <v>140.45000000000002</v>
          </cell>
          <cell r="W586">
            <v>140.25</v>
          </cell>
        </row>
        <row r="587">
          <cell r="U587">
            <v>278.35000000000002</v>
          </cell>
          <cell r="V587">
            <v>278.05</v>
          </cell>
          <cell r="W587">
            <v>277.64999999999998</v>
          </cell>
        </row>
        <row r="624">
          <cell r="U624">
            <v>6.5</v>
          </cell>
        </row>
        <row r="625">
          <cell r="U625">
            <v>7.3</v>
          </cell>
        </row>
      </sheetData>
      <sheetData sheetId="1">
        <row r="8">
          <cell r="C8">
            <v>0.2</v>
          </cell>
          <cell r="D8">
            <v>0.35</v>
          </cell>
          <cell r="E8">
            <v>0.55000000000000004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5835B-3AFC-4150-9D74-605991B50B93}">
  <sheetPr>
    <pageSetUpPr fitToPage="1"/>
  </sheetPr>
  <dimension ref="B1:AI519"/>
  <sheetViews>
    <sheetView showGridLines="0" tabSelected="1" zoomScaleNormal="100" workbookViewId="0">
      <pane ySplit="1" topLeftCell="A2" activePane="bottomLeft" state="frozen"/>
      <selection pane="bottomLeft" activeCell="B6" sqref="B6:F7"/>
    </sheetView>
  </sheetViews>
  <sheetFormatPr baseColWidth="10" defaultColWidth="11.5546875" defaultRowHeight="13.8" x14ac:dyDescent="0.3"/>
  <cols>
    <col min="1" max="1" width="7" style="3" customWidth="1"/>
    <col min="2" max="2" width="4.5546875" style="2" customWidth="1"/>
    <col min="3" max="3" width="32.44140625" style="3" customWidth="1"/>
    <col min="4" max="4" width="31.44140625" style="4" customWidth="1"/>
    <col min="5" max="5" width="12.44140625" style="3" customWidth="1"/>
    <col min="6" max="6" width="14.44140625" style="3" customWidth="1"/>
    <col min="7" max="7" width="11.5546875" style="3" customWidth="1"/>
    <col min="8" max="9" width="9.5546875" style="8" customWidth="1"/>
    <col min="10" max="10" width="9.5546875" style="3" customWidth="1"/>
    <col min="11" max="11" width="7" style="50" customWidth="1"/>
    <col min="12" max="12" width="7" style="67" customWidth="1"/>
    <col min="13" max="15" width="7" style="6" customWidth="1"/>
    <col min="16" max="19" width="12.44140625" style="6" customWidth="1"/>
    <col min="20" max="20" width="12.44140625" style="67" customWidth="1"/>
    <col min="21" max="27" width="11.5546875" style="67"/>
    <col min="28" max="35" width="11.5546875" style="50"/>
    <col min="36" max="16384" width="11.5546875" style="3"/>
  </cols>
  <sheetData>
    <row r="1" spans="2:35" x14ac:dyDescent="0.3">
      <c r="E1" s="8"/>
      <c r="F1" s="62" t="s">
        <v>0</v>
      </c>
      <c r="G1" s="5">
        <v>46318</v>
      </c>
      <c r="H1" s="2" t="s">
        <v>1</v>
      </c>
      <c r="I1" s="2" t="s">
        <v>2</v>
      </c>
    </row>
    <row r="2" spans="2:35" x14ac:dyDescent="0.3">
      <c r="D2" s="118"/>
    </row>
    <row r="3" spans="2:35" x14ac:dyDescent="0.3">
      <c r="D3" s="118"/>
    </row>
    <row r="4" spans="2:35" x14ac:dyDescent="0.3">
      <c r="D4" s="95"/>
    </row>
    <row r="6" spans="2:35" ht="15" customHeight="1" x14ac:dyDescent="0.3">
      <c r="B6" s="119" t="s">
        <v>3</v>
      </c>
      <c r="C6" s="120"/>
      <c r="D6" s="120"/>
      <c r="E6" s="120"/>
      <c r="F6" s="120"/>
      <c r="G6" s="123" t="s">
        <v>4</v>
      </c>
      <c r="H6" s="124"/>
      <c r="I6" s="124"/>
      <c r="J6" s="125"/>
    </row>
    <row r="7" spans="2:35" ht="15" customHeight="1" x14ac:dyDescent="0.3">
      <c r="B7" s="121"/>
      <c r="C7" s="122"/>
      <c r="D7" s="122"/>
      <c r="E7" s="122"/>
      <c r="F7" s="122"/>
      <c r="G7" s="126"/>
      <c r="H7" s="127"/>
      <c r="I7" s="127"/>
      <c r="J7" s="128"/>
    </row>
    <row r="8" spans="2:35" ht="24" customHeight="1" x14ac:dyDescent="0.3">
      <c r="B8" s="112" t="s">
        <v>5</v>
      </c>
      <c r="C8" s="113"/>
      <c r="D8" s="113"/>
      <c r="E8" s="113"/>
      <c r="F8" s="113"/>
      <c r="G8" s="113"/>
      <c r="H8" s="113"/>
      <c r="I8" s="113"/>
      <c r="J8" s="114"/>
    </row>
    <row r="9" spans="2:35" ht="24" customHeight="1" x14ac:dyDescent="0.3">
      <c r="B9" s="115"/>
      <c r="C9" s="116"/>
      <c r="D9" s="116"/>
      <c r="E9" s="116"/>
      <c r="F9" s="116"/>
      <c r="G9" s="116"/>
      <c r="H9" s="116"/>
      <c r="I9" s="116"/>
      <c r="J9" s="117"/>
    </row>
    <row r="10" spans="2:35" ht="24" customHeight="1" x14ac:dyDescent="0.3">
      <c r="B10" s="129" t="s">
        <v>6</v>
      </c>
      <c r="C10" s="130"/>
      <c r="D10" s="129" t="s">
        <v>7</v>
      </c>
      <c r="E10" s="131"/>
      <c r="F10" s="131"/>
      <c r="G10" s="131"/>
      <c r="H10" s="131"/>
      <c r="I10" s="131"/>
      <c r="J10" s="130"/>
      <c r="O10" s="7" t="s">
        <v>491</v>
      </c>
      <c r="P10" s="7" t="s">
        <v>491</v>
      </c>
      <c r="Q10" s="7" t="str">
        <f>'[2]2026'!U2</f>
        <v>Cav. 168</v>
      </c>
      <c r="R10" s="7" t="str">
        <f>'[2]2026'!V2</f>
        <v>Cav. 336</v>
      </c>
      <c r="S10" s="7" t="str">
        <f>'[2]2026'!W2</f>
        <v>Cav. 600</v>
      </c>
    </row>
    <row r="11" spans="2:35" ht="24" customHeight="1" x14ac:dyDescent="0.3">
      <c r="B11" s="112" t="s">
        <v>8</v>
      </c>
      <c r="C11" s="113"/>
      <c r="D11" s="113"/>
      <c r="E11" s="113"/>
      <c r="F11" s="113"/>
      <c r="G11" s="113"/>
      <c r="H11" s="113"/>
      <c r="I11" s="113"/>
      <c r="J11" s="114"/>
      <c r="O11" s="7" t="s">
        <v>492</v>
      </c>
      <c r="P11" s="7" t="s">
        <v>493</v>
      </c>
      <c r="Q11" s="7">
        <f>[2]Transport!C8</f>
        <v>0.2</v>
      </c>
      <c r="R11" s="7">
        <f>[2]Transport!D8</f>
        <v>0.35</v>
      </c>
      <c r="S11" s="7">
        <f>[2]Transport!E8</f>
        <v>0.55000000000000004</v>
      </c>
    </row>
    <row r="12" spans="2:35" ht="24" customHeight="1" x14ac:dyDescent="0.3">
      <c r="B12" s="115"/>
      <c r="C12" s="116"/>
      <c r="D12" s="116"/>
      <c r="E12" s="116"/>
      <c r="F12" s="116"/>
      <c r="G12" s="116"/>
      <c r="H12" s="116"/>
      <c r="I12" s="116"/>
      <c r="J12" s="117"/>
      <c r="O12" s="7"/>
      <c r="P12" s="7"/>
      <c r="Q12" s="7"/>
      <c r="R12" s="7"/>
      <c r="S12" s="7"/>
    </row>
    <row r="13" spans="2:35" x14ac:dyDescent="0.3">
      <c r="H13" s="3"/>
      <c r="I13" s="3"/>
    </row>
    <row r="14" spans="2:35" ht="9" customHeight="1" x14ac:dyDescent="0.3">
      <c r="F14" s="4"/>
      <c r="H14" s="4"/>
      <c r="I14" s="3"/>
      <c r="O14" s="7"/>
      <c r="S14" s="60"/>
      <c r="AB14" s="3"/>
      <c r="AC14" s="3"/>
      <c r="AD14" s="3"/>
      <c r="AE14" s="3"/>
      <c r="AF14" s="3"/>
      <c r="AG14" s="3"/>
      <c r="AH14" s="3"/>
      <c r="AI14" s="3"/>
    </row>
    <row r="15" spans="2:35" ht="24" customHeight="1" x14ac:dyDescent="0.45">
      <c r="B15" s="9"/>
      <c r="C15" s="9"/>
      <c r="D15" s="108" t="s">
        <v>462</v>
      </c>
      <c r="E15" s="108"/>
      <c r="F15" s="108"/>
      <c r="G15" s="9"/>
      <c r="H15" s="9"/>
      <c r="I15" s="9"/>
      <c r="J15" s="9"/>
      <c r="O15" s="7"/>
      <c r="S15" s="60"/>
      <c r="AB15" s="3"/>
      <c r="AC15" s="3"/>
      <c r="AD15" s="3"/>
      <c r="AE15" s="3"/>
      <c r="AF15" s="3"/>
      <c r="AG15" s="3"/>
      <c r="AH15" s="3"/>
      <c r="AI15" s="3"/>
    </row>
    <row r="16" spans="2:35" ht="8.85" customHeight="1" x14ac:dyDescent="0.3">
      <c r="F16" s="4"/>
      <c r="O16" s="7"/>
      <c r="S16" s="60"/>
      <c r="AB16" s="3"/>
      <c r="AC16" s="3"/>
      <c r="AD16" s="3"/>
      <c r="AE16" s="3"/>
      <c r="AF16" s="3"/>
      <c r="AG16" s="3"/>
      <c r="AH16" s="3"/>
      <c r="AI16" s="3"/>
    </row>
    <row r="17" spans="2:19" ht="23.1" customHeight="1" x14ac:dyDescent="0.45">
      <c r="B17" s="10">
        <v>1</v>
      </c>
      <c r="C17" s="11" t="s">
        <v>465</v>
      </c>
      <c r="D17" s="12"/>
      <c r="E17" s="11"/>
      <c r="F17" s="11"/>
      <c r="G17" s="13"/>
      <c r="H17" s="14">
        <f>H18+H19*2+H20*4+H21+H22*2+H23+H24*2+H25+H26+H27+H28*2+H29+H30+H31+H32*5</f>
        <v>0</v>
      </c>
      <c r="I17" s="14">
        <f>I18+I19*2+I20*4+I21+I22*2+I23+I24*2+I25+I26+I27+I28*2+I29+I30+I31+I32*5</f>
        <v>0</v>
      </c>
      <c r="J17" s="15"/>
    </row>
    <row r="18" spans="2:19" x14ac:dyDescent="0.3">
      <c r="B18" s="54" t="s">
        <v>114</v>
      </c>
      <c r="C18" s="17" t="s">
        <v>466</v>
      </c>
      <c r="D18" s="52" t="s">
        <v>468</v>
      </c>
      <c r="E18" s="18" t="s">
        <v>14</v>
      </c>
      <c r="F18" s="52" t="s">
        <v>64</v>
      </c>
      <c r="G18" s="27" t="s">
        <v>15</v>
      </c>
      <c r="H18" s="19"/>
      <c r="I18" s="19"/>
      <c r="J18" s="20">
        <f t="shared" ref="J18:J34" si="0">IF($H$513=TRUE,H18*O18,IF($J$511&lt;168,H18*P18,IF($J$511&lt;336,H18*Q18,IF($J$511&lt;600,H18*R18,H18*S18))))</f>
        <v>0</v>
      </c>
      <c r="K18" s="51"/>
      <c r="L18" s="66"/>
      <c r="M18" s="7"/>
      <c r="N18" s="7"/>
      <c r="O18" s="7">
        <v>18</v>
      </c>
      <c r="P18" s="7">
        <v>19</v>
      </c>
      <c r="Q18" s="7">
        <f>'[2]2026'!U7</f>
        <v>18.8</v>
      </c>
      <c r="R18" s="7">
        <f>'[2]2026'!V7</f>
        <v>18.649999999999999</v>
      </c>
      <c r="S18" s="7">
        <f>'[2]2026'!W7</f>
        <v>18.45</v>
      </c>
    </row>
    <row r="19" spans="2:19" x14ac:dyDescent="0.3">
      <c r="B19" s="54" t="s">
        <v>114</v>
      </c>
      <c r="C19" s="17" t="s">
        <v>466</v>
      </c>
      <c r="D19" s="52" t="s">
        <v>468</v>
      </c>
      <c r="E19" s="18" t="s">
        <v>39</v>
      </c>
      <c r="F19" s="52" t="s">
        <v>64</v>
      </c>
      <c r="G19" s="27" t="s">
        <v>15</v>
      </c>
      <c r="H19" s="19"/>
      <c r="I19" s="19"/>
      <c r="J19" s="20">
        <f t="shared" si="0"/>
        <v>0</v>
      </c>
      <c r="K19" s="51"/>
      <c r="L19" s="66"/>
      <c r="M19" s="7"/>
      <c r="N19" s="7"/>
      <c r="O19" s="7">
        <v>38</v>
      </c>
      <c r="P19" s="7">
        <v>40</v>
      </c>
      <c r="Q19" s="7">
        <f>'[2]2026'!U8</f>
        <v>39.6</v>
      </c>
      <c r="R19" s="7">
        <f>'[2]2026'!V8</f>
        <v>39.299999999999997</v>
      </c>
      <c r="S19" s="7">
        <f>'[2]2026'!W8</f>
        <v>38.9</v>
      </c>
    </row>
    <row r="20" spans="2:19" x14ac:dyDescent="0.3">
      <c r="B20" s="54" t="s">
        <v>114</v>
      </c>
      <c r="C20" s="17" t="s">
        <v>466</v>
      </c>
      <c r="D20" s="52" t="s">
        <v>468</v>
      </c>
      <c r="E20" s="18" t="s">
        <v>98</v>
      </c>
      <c r="F20" s="52" t="s">
        <v>64</v>
      </c>
      <c r="G20" s="27" t="s">
        <v>15</v>
      </c>
      <c r="H20" s="19"/>
      <c r="I20" s="19"/>
      <c r="J20" s="20">
        <f t="shared" si="0"/>
        <v>0</v>
      </c>
      <c r="K20" s="51"/>
      <c r="L20" s="66"/>
      <c r="M20" s="7"/>
      <c r="N20" s="7"/>
      <c r="O20" s="7">
        <v>89.850000000000009</v>
      </c>
      <c r="P20" s="7">
        <v>92.850000000000009</v>
      </c>
      <c r="Q20" s="7">
        <f>'[2]2026'!U9</f>
        <v>92.250000000000014</v>
      </c>
      <c r="R20" s="7">
        <f>'[2]2026'!V9</f>
        <v>91.800000000000011</v>
      </c>
      <c r="S20" s="7">
        <f>'[2]2026'!W9</f>
        <v>91.2</v>
      </c>
    </row>
    <row r="21" spans="2:19" x14ac:dyDescent="0.3">
      <c r="B21" s="54" t="s">
        <v>114</v>
      </c>
      <c r="C21" s="17" t="s">
        <v>466</v>
      </c>
      <c r="D21" s="52" t="s">
        <v>467</v>
      </c>
      <c r="E21" s="18" t="s">
        <v>14</v>
      </c>
      <c r="F21" s="52" t="s">
        <v>64</v>
      </c>
      <c r="G21" s="27" t="s">
        <v>15</v>
      </c>
      <c r="H21" s="19"/>
      <c r="I21" s="19"/>
      <c r="J21" s="20">
        <f t="shared" si="0"/>
        <v>0</v>
      </c>
      <c r="K21" s="51"/>
      <c r="L21" s="66"/>
      <c r="M21" s="7"/>
      <c r="N21" s="7"/>
      <c r="O21" s="7">
        <v>18</v>
      </c>
      <c r="P21" s="7">
        <v>19</v>
      </c>
      <c r="Q21" s="7">
        <f>'[2]2026'!U10</f>
        <v>18.8</v>
      </c>
      <c r="R21" s="7">
        <f>'[2]2026'!V10</f>
        <v>18.649999999999999</v>
      </c>
      <c r="S21" s="7">
        <f>'[2]2026'!W10</f>
        <v>18.45</v>
      </c>
    </row>
    <row r="22" spans="2:19" x14ac:dyDescent="0.3">
      <c r="B22" s="54" t="s">
        <v>114</v>
      </c>
      <c r="C22" s="17" t="s">
        <v>466</v>
      </c>
      <c r="D22" s="52" t="s">
        <v>467</v>
      </c>
      <c r="E22" s="18" t="s">
        <v>39</v>
      </c>
      <c r="F22" s="52" t="s">
        <v>64</v>
      </c>
      <c r="G22" s="27" t="s">
        <v>15</v>
      </c>
      <c r="H22" s="19"/>
      <c r="I22" s="19"/>
      <c r="J22" s="20">
        <f t="shared" si="0"/>
        <v>0</v>
      </c>
      <c r="K22" s="51"/>
      <c r="L22" s="66"/>
      <c r="M22" s="7"/>
      <c r="N22" s="7"/>
      <c r="O22" s="7">
        <v>38</v>
      </c>
      <c r="P22" s="7">
        <v>40</v>
      </c>
      <c r="Q22" s="7">
        <f>'[2]2026'!U11</f>
        <v>39.6</v>
      </c>
      <c r="R22" s="7">
        <f>'[2]2026'!V11</f>
        <v>39.299999999999997</v>
      </c>
      <c r="S22" s="7">
        <f>'[2]2026'!W11</f>
        <v>38.9</v>
      </c>
    </row>
    <row r="23" spans="2:19" x14ac:dyDescent="0.3">
      <c r="B23" s="54" t="s">
        <v>114</v>
      </c>
      <c r="C23" s="17" t="s">
        <v>466</v>
      </c>
      <c r="D23" s="52" t="s">
        <v>469</v>
      </c>
      <c r="E23" s="18" t="s">
        <v>14</v>
      </c>
      <c r="F23" s="52" t="s">
        <v>64</v>
      </c>
      <c r="G23" s="27" t="s">
        <v>15</v>
      </c>
      <c r="H23" s="19"/>
      <c r="I23" s="19"/>
      <c r="J23" s="20">
        <f t="shared" si="0"/>
        <v>0</v>
      </c>
      <c r="K23" s="51"/>
      <c r="L23" s="66"/>
      <c r="M23" s="7"/>
      <c r="N23" s="7"/>
      <c r="O23" s="7">
        <v>23</v>
      </c>
      <c r="P23" s="7">
        <v>24</v>
      </c>
      <c r="Q23" s="7">
        <f>'[2]2026'!U12</f>
        <v>23.8</v>
      </c>
      <c r="R23" s="7">
        <f>'[2]2026'!V12</f>
        <v>23.65</v>
      </c>
      <c r="S23" s="7">
        <f>'[2]2026'!W12</f>
        <v>23.45</v>
      </c>
    </row>
    <row r="24" spans="2:19" x14ac:dyDescent="0.3">
      <c r="B24" s="54" t="s">
        <v>114</v>
      </c>
      <c r="C24" s="17" t="s">
        <v>466</v>
      </c>
      <c r="D24" s="52" t="s">
        <v>469</v>
      </c>
      <c r="E24" s="18" t="s">
        <v>39</v>
      </c>
      <c r="F24" s="52" t="s">
        <v>64</v>
      </c>
      <c r="G24" s="27" t="s">
        <v>15</v>
      </c>
      <c r="H24" s="19"/>
      <c r="I24" s="19"/>
      <c r="J24" s="20">
        <f t="shared" si="0"/>
        <v>0</v>
      </c>
      <c r="K24" s="51"/>
      <c r="L24" s="66"/>
      <c r="M24" s="7"/>
      <c r="N24" s="7"/>
      <c r="O24" s="7">
        <v>48</v>
      </c>
      <c r="P24" s="7">
        <v>50</v>
      </c>
      <c r="Q24" s="7">
        <f>'[2]2026'!U13</f>
        <v>49.6</v>
      </c>
      <c r="R24" s="7">
        <f>'[2]2026'!V13</f>
        <v>49.3</v>
      </c>
      <c r="S24" s="7">
        <f>'[2]2026'!W13</f>
        <v>48.9</v>
      </c>
    </row>
    <row r="25" spans="2:19" x14ac:dyDescent="0.3">
      <c r="B25" s="54" t="s">
        <v>114</v>
      </c>
      <c r="C25" s="17" t="s">
        <v>466</v>
      </c>
      <c r="D25" s="52" t="s">
        <v>470</v>
      </c>
      <c r="E25" s="18" t="s">
        <v>14</v>
      </c>
      <c r="F25" s="52" t="s">
        <v>64</v>
      </c>
      <c r="G25" s="27" t="s">
        <v>15</v>
      </c>
      <c r="H25" s="19"/>
      <c r="I25" s="19"/>
      <c r="J25" s="20">
        <f t="shared" si="0"/>
        <v>0</v>
      </c>
      <c r="K25" s="51"/>
      <c r="L25" s="66"/>
      <c r="M25" s="7"/>
      <c r="N25" s="7"/>
      <c r="O25" s="7">
        <v>24</v>
      </c>
      <c r="P25" s="7">
        <v>25</v>
      </c>
      <c r="Q25" s="7">
        <f>'[2]2026'!U14</f>
        <v>24.8</v>
      </c>
      <c r="R25" s="7">
        <f>'[2]2026'!V14</f>
        <v>24.65</v>
      </c>
      <c r="S25" s="7">
        <f>'[2]2026'!W14</f>
        <v>24.45</v>
      </c>
    </row>
    <row r="26" spans="2:19" x14ac:dyDescent="0.3">
      <c r="B26" s="54" t="s">
        <v>29</v>
      </c>
      <c r="C26" s="17" t="s">
        <v>466</v>
      </c>
      <c r="D26" s="52" t="s">
        <v>471</v>
      </c>
      <c r="E26" s="18" t="s">
        <v>14</v>
      </c>
      <c r="F26" s="52" t="s">
        <v>64</v>
      </c>
      <c r="G26" s="27" t="s">
        <v>15</v>
      </c>
      <c r="H26" s="19"/>
      <c r="I26" s="19"/>
      <c r="J26" s="20">
        <f t="shared" si="0"/>
        <v>0</v>
      </c>
      <c r="K26" s="51"/>
      <c r="L26" s="66"/>
      <c r="M26" s="7"/>
      <c r="N26" s="7"/>
      <c r="O26" s="7">
        <v>31.5</v>
      </c>
      <c r="P26" s="7">
        <v>32.5</v>
      </c>
      <c r="Q26" s="7">
        <f>'[2]2026'!U15</f>
        <v>32.299999999999997</v>
      </c>
      <c r="R26" s="7">
        <f>'[2]2026'!V15</f>
        <v>32.15</v>
      </c>
      <c r="S26" s="7">
        <f>'[2]2026'!W15</f>
        <v>31.95</v>
      </c>
    </row>
    <row r="27" spans="2:19" x14ac:dyDescent="0.3">
      <c r="B27" s="54" t="s">
        <v>114</v>
      </c>
      <c r="C27" s="17" t="s">
        <v>466</v>
      </c>
      <c r="D27" s="52" t="s">
        <v>472</v>
      </c>
      <c r="E27" s="18" t="s">
        <v>14</v>
      </c>
      <c r="F27" s="52" t="s">
        <v>64</v>
      </c>
      <c r="G27" s="27" t="s">
        <v>15</v>
      </c>
      <c r="H27" s="19"/>
      <c r="I27" s="19"/>
      <c r="J27" s="20">
        <f t="shared" si="0"/>
        <v>0</v>
      </c>
      <c r="K27" s="51"/>
      <c r="L27" s="66"/>
      <c r="M27" s="7"/>
      <c r="N27" s="7"/>
      <c r="O27" s="7">
        <v>31.5</v>
      </c>
      <c r="P27" s="7">
        <v>32.5</v>
      </c>
      <c r="Q27" s="7">
        <f>'[2]2026'!U16</f>
        <v>32.299999999999997</v>
      </c>
      <c r="R27" s="7">
        <f>'[2]2026'!V16</f>
        <v>32.15</v>
      </c>
      <c r="S27" s="7">
        <f>'[2]2026'!W16</f>
        <v>31.95</v>
      </c>
    </row>
    <row r="28" spans="2:19" x14ac:dyDescent="0.3">
      <c r="B28" s="54" t="s">
        <v>114</v>
      </c>
      <c r="C28" s="17" t="s">
        <v>466</v>
      </c>
      <c r="D28" s="52" t="s">
        <v>472</v>
      </c>
      <c r="E28" s="18" t="s">
        <v>39</v>
      </c>
      <c r="F28" s="52" t="s">
        <v>64</v>
      </c>
      <c r="G28" s="27" t="s">
        <v>15</v>
      </c>
      <c r="H28" s="19"/>
      <c r="I28" s="19"/>
      <c r="J28" s="20">
        <f t="shared" si="0"/>
        <v>0</v>
      </c>
      <c r="K28" s="51"/>
      <c r="L28" s="66"/>
      <c r="M28" s="7"/>
      <c r="N28" s="7"/>
      <c r="O28" s="7">
        <v>65</v>
      </c>
      <c r="P28" s="7">
        <v>67</v>
      </c>
      <c r="Q28" s="7">
        <f>'[2]2026'!U17</f>
        <v>66.599999999999994</v>
      </c>
      <c r="R28" s="7">
        <f>'[2]2026'!V17</f>
        <v>66.3</v>
      </c>
      <c r="S28" s="7">
        <f>'[2]2026'!W17</f>
        <v>65.900000000000006</v>
      </c>
    </row>
    <row r="29" spans="2:19" x14ac:dyDescent="0.3">
      <c r="B29" s="54" t="s">
        <v>114</v>
      </c>
      <c r="C29" s="17" t="s">
        <v>466</v>
      </c>
      <c r="D29" s="52" t="s">
        <v>473</v>
      </c>
      <c r="E29" s="18" t="s">
        <v>14</v>
      </c>
      <c r="F29" s="52" t="s">
        <v>64</v>
      </c>
      <c r="G29" s="27" t="s">
        <v>49</v>
      </c>
      <c r="H29" s="19"/>
      <c r="I29" s="19"/>
      <c r="J29" s="20">
        <f t="shared" si="0"/>
        <v>0</v>
      </c>
      <c r="K29" s="51"/>
      <c r="L29" s="66"/>
      <c r="M29" s="7"/>
      <c r="N29" s="7"/>
      <c r="O29" s="7">
        <v>31.5</v>
      </c>
      <c r="P29" s="7">
        <v>32.5</v>
      </c>
      <c r="Q29" s="7">
        <f>'[2]2026'!U18</f>
        <v>32.299999999999997</v>
      </c>
      <c r="R29" s="7">
        <f>'[2]2026'!V18</f>
        <v>32.15</v>
      </c>
      <c r="S29" s="7">
        <f>'[2]2026'!W18</f>
        <v>31.95</v>
      </c>
    </row>
    <row r="30" spans="2:19" x14ac:dyDescent="0.3">
      <c r="B30" s="54" t="s">
        <v>114</v>
      </c>
      <c r="C30" s="17" t="s">
        <v>466</v>
      </c>
      <c r="D30" s="52" t="s">
        <v>474</v>
      </c>
      <c r="E30" s="18" t="s">
        <v>14</v>
      </c>
      <c r="F30" s="52" t="s">
        <v>64</v>
      </c>
      <c r="G30" s="27" t="s">
        <v>15</v>
      </c>
      <c r="H30" s="19"/>
      <c r="I30" s="19"/>
      <c r="J30" s="20">
        <f t="shared" si="0"/>
        <v>0</v>
      </c>
      <c r="K30" s="51"/>
      <c r="L30" s="66"/>
      <c r="M30" s="7"/>
      <c r="N30" s="7"/>
      <c r="O30" s="7">
        <v>36.5</v>
      </c>
      <c r="P30" s="7">
        <v>37.5</v>
      </c>
      <c r="Q30" s="7">
        <f>'[2]2026'!U19</f>
        <v>37.299999999999997</v>
      </c>
      <c r="R30" s="7">
        <f>'[2]2026'!V19</f>
        <v>37.15</v>
      </c>
      <c r="S30" s="7">
        <f>'[2]2026'!W19</f>
        <v>36.950000000000003</v>
      </c>
    </row>
    <row r="31" spans="2:19" x14ac:dyDescent="0.3">
      <c r="B31" s="54" t="s">
        <v>114</v>
      </c>
      <c r="C31" s="17" t="s">
        <v>475</v>
      </c>
      <c r="D31" s="52" t="s">
        <v>11</v>
      </c>
      <c r="E31" s="18" t="s">
        <v>14</v>
      </c>
      <c r="F31" s="52" t="s">
        <v>64</v>
      </c>
      <c r="G31" s="27" t="s">
        <v>49</v>
      </c>
      <c r="H31" s="19"/>
      <c r="I31" s="19"/>
      <c r="J31" s="20">
        <f t="shared" si="0"/>
        <v>0</v>
      </c>
      <c r="K31" s="51"/>
      <c r="L31" s="66"/>
      <c r="M31" s="7"/>
      <c r="N31" s="7"/>
      <c r="O31" s="7">
        <v>14</v>
      </c>
      <c r="P31" s="7">
        <v>15</v>
      </c>
      <c r="Q31" s="7">
        <f>'[2]2026'!U20</f>
        <v>14.8</v>
      </c>
      <c r="R31" s="7">
        <f>'[2]2026'!V20</f>
        <v>14.65</v>
      </c>
      <c r="S31" s="7">
        <f>'[2]2026'!W20</f>
        <v>14.45</v>
      </c>
    </row>
    <row r="32" spans="2:19" x14ac:dyDescent="0.3">
      <c r="B32" s="54" t="s">
        <v>114</v>
      </c>
      <c r="C32" s="17" t="s">
        <v>475</v>
      </c>
      <c r="D32" s="52" t="s">
        <v>11</v>
      </c>
      <c r="E32" s="18" t="s">
        <v>495</v>
      </c>
      <c r="F32" s="52" t="s">
        <v>64</v>
      </c>
      <c r="G32" s="27" t="s">
        <v>49</v>
      </c>
      <c r="H32" s="19"/>
      <c r="I32" s="19"/>
      <c r="J32" s="20">
        <f t="shared" si="0"/>
        <v>0</v>
      </c>
      <c r="K32" s="51"/>
      <c r="L32" s="66"/>
      <c r="M32" s="7"/>
      <c r="N32" s="7"/>
      <c r="O32" s="7">
        <v>128.5</v>
      </c>
      <c r="P32" s="7">
        <v>133.5</v>
      </c>
      <c r="Q32" s="7">
        <f>'[2]2026'!U21</f>
        <v>132.5</v>
      </c>
      <c r="R32" s="7">
        <f>'[2]2026'!V21</f>
        <v>131.75</v>
      </c>
      <c r="S32" s="7">
        <f>'[2]2026'!W21</f>
        <v>130.75</v>
      </c>
    </row>
    <row r="33" spans="2:35" x14ac:dyDescent="0.3">
      <c r="B33" s="54" t="s">
        <v>11</v>
      </c>
      <c r="C33" s="17" t="s">
        <v>496</v>
      </c>
      <c r="D33" s="52" t="s">
        <v>11</v>
      </c>
      <c r="E33" s="52" t="s">
        <v>11</v>
      </c>
      <c r="F33" s="96">
        <v>0</v>
      </c>
      <c r="G33" s="52" t="s">
        <v>11</v>
      </c>
      <c r="H33" s="19"/>
      <c r="I33" s="19"/>
      <c r="J33" s="20">
        <f t="shared" si="0"/>
        <v>0</v>
      </c>
      <c r="K33" s="51"/>
      <c r="L33" s="66"/>
      <c r="M33" s="7"/>
      <c r="N33" s="7"/>
      <c r="O33" s="7">
        <v>199</v>
      </c>
      <c r="P33" s="7">
        <v>199</v>
      </c>
      <c r="Q33" s="7">
        <f>'[2]2026'!U22</f>
        <v>199</v>
      </c>
      <c r="R33" s="7">
        <f>'[2]2026'!V22</f>
        <v>199</v>
      </c>
      <c r="S33" s="7">
        <f>'[2]2026'!W22</f>
        <v>199</v>
      </c>
    </row>
    <row r="34" spans="2:35" x14ac:dyDescent="0.3">
      <c r="B34" s="54" t="s">
        <v>11</v>
      </c>
      <c r="C34" s="17" t="s">
        <v>497</v>
      </c>
      <c r="D34" s="52" t="s">
        <v>11</v>
      </c>
      <c r="E34" s="52" t="s">
        <v>11</v>
      </c>
      <c r="F34" s="96">
        <v>0</v>
      </c>
      <c r="G34" s="52" t="s">
        <v>11</v>
      </c>
      <c r="H34" s="19"/>
      <c r="I34" s="19"/>
      <c r="J34" s="20">
        <f t="shared" si="0"/>
        <v>0</v>
      </c>
      <c r="K34" s="51"/>
      <c r="L34" s="66"/>
      <c r="M34" s="7"/>
      <c r="N34" s="7"/>
      <c r="O34" s="7">
        <v>29</v>
      </c>
      <c r="P34" s="7">
        <v>29</v>
      </c>
      <c r="Q34" s="7">
        <f>'[2]2026'!U23</f>
        <v>29</v>
      </c>
      <c r="R34" s="7">
        <f>'[2]2026'!V23</f>
        <v>29</v>
      </c>
      <c r="S34" s="7">
        <f>'[2]2026'!W23</f>
        <v>29</v>
      </c>
    </row>
    <row r="35" spans="2:35" ht="8.85" customHeight="1" x14ac:dyDescent="0.3">
      <c r="F35" s="4"/>
      <c r="O35" s="7"/>
      <c r="S35" s="60"/>
      <c r="AB35" s="3"/>
      <c r="AC35" s="3"/>
      <c r="AD35" s="3"/>
      <c r="AE35" s="3"/>
      <c r="AF35" s="3"/>
      <c r="AG35" s="3"/>
      <c r="AH35" s="3"/>
      <c r="AI35" s="3"/>
    </row>
    <row r="36" spans="2:35" ht="24" customHeight="1" x14ac:dyDescent="0.45">
      <c r="B36" s="9"/>
      <c r="C36" s="9"/>
      <c r="D36" s="108" t="s">
        <v>9</v>
      </c>
      <c r="E36" s="108"/>
      <c r="F36" s="108"/>
      <c r="G36" s="9"/>
      <c r="H36" s="9"/>
      <c r="I36" s="9"/>
      <c r="J36" s="9"/>
    </row>
    <row r="37" spans="2:35" ht="8.85" customHeight="1" x14ac:dyDescent="0.3"/>
    <row r="38" spans="2:35" ht="23.1" customHeight="1" x14ac:dyDescent="0.45">
      <c r="B38" s="10" t="s">
        <v>27</v>
      </c>
      <c r="C38" s="11" t="s">
        <v>10</v>
      </c>
      <c r="D38" s="12"/>
      <c r="E38" s="11"/>
      <c r="F38" s="11"/>
      <c r="G38" s="13"/>
      <c r="H38" s="14">
        <f>H39+H40+H41+H42+H43+H44+H45+H46+H47</f>
        <v>0</v>
      </c>
      <c r="I38" s="14">
        <f>I39+I40+I41+I42+I43+I44+I45+I46+I47</f>
        <v>0</v>
      </c>
      <c r="J38" s="15"/>
    </row>
    <row r="39" spans="2:35" x14ac:dyDescent="0.3">
      <c r="B39" s="54" t="s">
        <v>11</v>
      </c>
      <c r="C39" s="17" t="s">
        <v>12</v>
      </c>
      <c r="D39" s="52" t="s">
        <v>13</v>
      </c>
      <c r="E39" s="18" t="s">
        <v>14</v>
      </c>
      <c r="F39" s="52">
        <v>2025</v>
      </c>
      <c r="G39" s="27" t="s">
        <v>15</v>
      </c>
      <c r="H39" s="19"/>
      <c r="I39" s="19"/>
      <c r="J39" s="20">
        <f t="shared" ref="J39:J47" si="1">IF($H$513=TRUE,H39*O39,IF($J$511&lt;168,H39*P39,IF($J$511&lt;336,H39*Q39,IF($J$511&lt;600,H39*R39,H39*S39))))</f>
        <v>0</v>
      </c>
      <c r="K39" s="51"/>
      <c r="L39" s="66"/>
      <c r="M39" s="7"/>
      <c r="N39" s="7"/>
      <c r="O39" s="7">
        <v>9.25</v>
      </c>
      <c r="P39" s="7">
        <v>10.25</v>
      </c>
      <c r="Q39" s="7">
        <f>'[2]2026'!U27</f>
        <v>10.050000000000001</v>
      </c>
      <c r="R39" s="7">
        <f>'[2]2026'!V27</f>
        <v>9.9</v>
      </c>
      <c r="S39" s="7">
        <f>'[2]2026'!W27</f>
        <v>9.6999999999999993</v>
      </c>
    </row>
    <row r="40" spans="2:35" x14ac:dyDescent="0.3">
      <c r="B40" s="54" t="s">
        <v>11</v>
      </c>
      <c r="C40" s="17" t="s">
        <v>16</v>
      </c>
      <c r="D40" s="52" t="s">
        <v>17</v>
      </c>
      <c r="E40" s="18" t="s">
        <v>14</v>
      </c>
      <c r="F40" s="52">
        <v>2023</v>
      </c>
      <c r="G40" s="27" t="s">
        <v>15</v>
      </c>
      <c r="H40" s="19"/>
      <c r="I40" s="19"/>
      <c r="J40" s="20">
        <f t="shared" si="1"/>
        <v>0</v>
      </c>
      <c r="K40" s="51"/>
      <c r="L40" s="66"/>
      <c r="M40" s="7"/>
      <c r="N40" s="7"/>
      <c r="O40" s="7">
        <v>27.450000000000003</v>
      </c>
      <c r="P40" s="7">
        <v>28.450000000000003</v>
      </c>
      <c r="Q40" s="7">
        <f>'[2]2026'!U28</f>
        <v>28.250000000000004</v>
      </c>
      <c r="R40" s="7">
        <f>'[2]2026'!V28</f>
        <v>28.1</v>
      </c>
      <c r="S40" s="7">
        <f>'[2]2026'!W28</f>
        <v>27.900000000000002</v>
      </c>
    </row>
    <row r="41" spans="2:35" x14ac:dyDescent="0.3">
      <c r="B41" s="54" t="s">
        <v>11</v>
      </c>
      <c r="C41" s="17" t="s">
        <v>16</v>
      </c>
      <c r="D41" s="52" t="s">
        <v>18</v>
      </c>
      <c r="E41" s="18" t="s">
        <v>14</v>
      </c>
      <c r="F41" s="52">
        <v>2024</v>
      </c>
      <c r="G41" s="27" t="s">
        <v>15</v>
      </c>
      <c r="H41" s="19"/>
      <c r="I41" s="19"/>
      <c r="J41" s="20">
        <f t="shared" si="1"/>
        <v>0</v>
      </c>
      <c r="K41" s="51"/>
      <c r="L41" s="66"/>
      <c r="M41" s="7"/>
      <c r="N41" s="7"/>
      <c r="O41" s="7">
        <v>30.900000000000002</v>
      </c>
      <c r="P41" s="7">
        <v>31.900000000000002</v>
      </c>
      <c r="Q41" s="7">
        <f>'[2]2026'!U29</f>
        <v>31.700000000000003</v>
      </c>
      <c r="R41" s="7">
        <f>'[2]2026'!V29</f>
        <v>31.55</v>
      </c>
      <c r="S41" s="7">
        <f>'[2]2026'!W29</f>
        <v>31.35</v>
      </c>
    </row>
    <row r="42" spans="2:35" x14ac:dyDescent="0.3">
      <c r="B42" s="54" t="s">
        <v>11</v>
      </c>
      <c r="C42" s="17" t="s">
        <v>16</v>
      </c>
      <c r="D42" s="52" t="s">
        <v>19</v>
      </c>
      <c r="E42" s="18" t="s">
        <v>14</v>
      </c>
      <c r="F42" s="52">
        <v>2015</v>
      </c>
      <c r="G42" s="27" t="s">
        <v>15</v>
      </c>
      <c r="H42" s="19"/>
      <c r="I42" s="19"/>
      <c r="J42" s="20">
        <f t="shared" si="1"/>
        <v>0</v>
      </c>
      <c r="K42" s="51"/>
      <c r="L42" s="66"/>
      <c r="M42" s="7"/>
      <c r="N42" s="7"/>
      <c r="O42" s="7">
        <v>56.45</v>
      </c>
      <c r="P42" s="7">
        <v>57.45</v>
      </c>
      <c r="Q42" s="7">
        <f>'[2]2026'!U30</f>
        <v>57.25</v>
      </c>
      <c r="R42" s="7">
        <f>'[2]2026'!V30</f>
        <v>57.1</v>
      </c>
      <c r="S42" s="7">
        <f>'[2]2026'!W30</f>
        <v>56.900000000000006</v>
      </c>
    </row>
    <row r="43" spans="2:35" x14ac:dyDescent="0.3">
      <c r="B43" s="54" t="s">
        <v>11</v>
      </c>
      <c r="C43" s="17" t="s">
        <v>12</v>
      </c>
      <c r="D43" s="52" t="s">
        <v>20</v>
      </c>
      <c r="E43" s="18" t="s">
        <v>14</v>
      </c>
      <c r="F43" s="52">
        <v>2024</v>
      </c>
      <c r="G43" s="27" t="s">
        <v>21</v>
      </c>
      <c r="H43" s="19"/>
      <c r="I43" s="19"/>
      <c r="J43" s="20">
        <f t="shared" si="1"/>
        <v>0</v>
      </c>
      <c r="K43" s="51"/>
      <c r="L43" s="66"/>
      <c r="M43" s="7"/>
      <c r="N43" s="7"/>
      <c r="O43" s="7">
        <v>9.1</v>
      </c>
      <c r="P43" s="7">
        <v>10.1</v>
      </c>
      <c r="Q43" s="7">
        <f>'[2]2026'!U31</f>
        <v>9.9</v>
      </c>
      <c r="R43" s="7">
        <f>'[2]2026'!V31</f>
        <v>9.75</v>
      </c>
      <c r="S43" s="7">
        <f>'[2]2026'!W31</f>
        <v>9.5499999999999989</v>
      </c>
    </row>
    <row r="44" spans="2:35" x14ac:dyDescent="0.3">
      <c r="B44" s="54" t="s">
        <v>11</v>
      </c>
      <c r="C44" s="17" t="s">
        <v>22</v>
      </c>
      <c r="D44" s="52" t="s">
        <v>23</v>
      </c>
      <c r="E44" s="18" t="s">
        <v>14</v>
      </c>
      <c r="F44" s="52">
        <v>2023</v>
      </c>
      <c r="G44" s="27" t="s">
        <v>21</v>
      </c>
      <c r="H44" s="19"/>
      <c r="I44" s="19"/>
      <c r="J44" s="20">
        <f t="shared" si="1"/>
        <v>0</v>
      </c>
      <c r="K44" s="51"/>
      <c r="L44" s="66"/>
      <c r="M44" s="7"/>
      <c r="N44" s="7"/>
      <c r="O44" s="7">
        <v>31.150000000000002</v>
      </c>
      <c r="P44" s="7">
        <v>32.150000000000006</v>
      </c>
      <c r="Q44" s="7">
        <f>'[2]2026'!U32</f>
        <v>31.950000000000006</v>
      </c>
      <c r="R44" s="7">
        <f>'[2]2026'!V32</f>
        <v>31.800000000000004</v>
      </c>
      <c r="S44" s="7">
        <f>'[2]2026'!W32</f>
        <v>31.600000000000005</v>
      </c>
    </row>
    <row r="45" spans="2:35" x14ac:dyDescent="0.3">
      <c r="B45" s="54" t="s">
        <v>11</v>
      </c>
      <c r="C45" s="17" t="s">
        <v>22</v>
      </c>
      <c r="D45" s="52" t="s">
        <v>24</v>
      </c>
      <c r="E45" s="18" t="s">
        <v>14</v>
      </c>
      <c r="F45" s="52">
        <v>2023</v>
      </c>
      <c r="G45" s="27" t="s">
        <v>21</v>
      </c>
      <c r="H45" s="19"/>
      <c r="I45" s="19"/>
      <c r="J45" s="20">
        <f t="shared" si="1"/>
        <v>0</v>
      </c>
      <c r="K45" s="51"/>
      <c r="L45" s="66"/>
      <c r="M45" s="7"/>
      <c r="N45" s="7"/>
      <c r="O45" s="7">
        <v>33.9</v>
      </c>
      <c r="P45" s="7">
        <v>34.9</v>
      </c>
      <c r="Q45" s="7">
        <f>'[2]2026'!U33</f>
        <v>34.699999999999996</v>
      </c>
      <c r="R45" s="7">
        <f>'[2]2026'!V33</f>
        <v>34.549999999999997</v>
      </c>
      <c r="S45" s="7">
        <f>'[2]2026'!W33</f>
        <v>34.35</v>
      </c>
    </row>
    <row r="46" spans="2:35" x14ac:dyDescent="0.3">
      <c r="B46" s="54" t="s">
        <v>11</v>
      </c>
      <c r="C46" s="17" t="s">
        <v>22</v>
      </c>
      <c r="D46" s="52" t="s">
        <v>25</v>
      </c>
      <c r="E46" s="18" t="s">
        <v>14</v>
      </c>
      <c r="F46" s="52">
        <v>2021</v>
      </c>
      <c r="G46" s="27" t="s">
        <v>21</v>
      </c>
      <c r="H46" s="19"/>
      <c r="I46" s="19"/>
      <c r="J46" s="20">
        <f t="shared" si="1"/>
        <v>0</v>
      </c>
      <c r="K46" s="51"/>
      <c r="L46" s="66"/>
      <c r="M46" s="7"/>
      <c r="N46" s="7"/>
      <c r="O46" s="7">
        <v>38.6</v>
      </c>
      <c r="P46" s="7">
        <v>39.6</v>
      </c>
      <c r="Q46" s="7">
        <f>'[2]2026'!U34</f>
        <v>39.4</v>
      </c>
      <c r="R46" s="7">
        <f>'[2]2026'!V34</f>
        <v>39.25</v>
      </c>
      <c r="S46" s="7">
        <f>'[2]2026'!W34</f>
        <v>39.050000000000004</v>
      </c>
    </row>
    <row r="47" spans="2:35" x14ac:dyDescent="0.3">
      <c r="B47" s="54" t="s">
        <v>11</v>
      </c>
      <c r="C47" s="17" t="s">
        <v>22</v>
      </c>
      <c r="D47" s="52" t="s">
        <v>26</v>
      </c>
      <c r="E47" s="18" t="s">
        <v>14</v>
      </c>
      <c r="F47" s="52">
        <v>2015</v>
      </c>
      <c r="G47" s="27" t="s">
        <v>21</v>
      </c>
      <c r="H47" s="19"/>
      <c r="I47" s="19"/>
      <c r="J47" s="20">
        <f t="shared" si="1"/>
        <v>0</v>
      </c>
      <c r="K47" s="51"/>
      <c r="L47" s="66"/>
      <c r="M47" s="7"/>
      <c r="N47" s="7"/>
      <c r="O47" s="7">
        <v>88.100000000000009</v>
      </c>
      <c r="P47" s="7">
        <v>89.100000000000009</v>
      </c>
      <c r="Q47" s="7">
        <f>'[2]2026'!U35</f>
        <v>88.9</v>
      </c>
      <c r="R47" s="7">
        <f>'[2]2026'!V35</f>
        <v>88.750000000000014</v>
      </c>
      <c r="S47" s="7">
        <f>'[2]2026'!W35</f>
        <v>88.550000000000011</v>
      </c>
    </row>
    <row r="48" spans="2:35" ht="23.1" customHeight="1" x14ac:dyDescent="0.45">
      <c r="B48" s="10" t="s">
        <v>34</v>
      </c>
      <c r="C48" s="11" t="s">
        <v>28</v>
      </c>
      <c r="D48" s="12"/>
      <c r="E48" s="11"/>
      <c r="F48" s="11"/>
      <c r="G48" s="13"/>
      <c r="H48" s="14">
        <f>H49+H50+H51*2+H52</f>
        <v>0</v>
      </c>
      <c r="I48" s="14">
        <f>I49+I50+I51*2+I52</f>
        <v>0</v>
      </c>
      <c r="J48" s="15"/>
    </row>
    <row r="49" spans="2:19" x14ac:dyDescent="0.3">
      <c r="B49" s="54" t="s">
        <v>29</v>
      </c>
      <c r="C49" s="17" t="s">
        <v>30</v>
      </c>
      <c r="D49" s="52" t="s">
        <v>12</v>
      </c>
      <c r="E49" s="18" t="s">
        <v>14</v>
      </c>
      <c r="F49" s="52">
        <v>2025</v>
      </c>
      <c r="G49" s="27" t="s">
        <v>21</v>
      </c>
      <c r="H49" s="19"/>
      <c r="I49" s="19"/>
      <c r="J49" s="20">
        <f>IF($H$513=TRUE,H49*O49,IF($J$511&lt;168,H49*P49,IF($J$511&lt;336,H49*Q49,IF($J$511&lt;600,H49*R49,H49*S49))))</f>
        <v>0</v>
      </c>
      <c r="K49" s="51"/>
      <c r="L49" s="66"/>
      <c r="M49" s="7"/>
      <c r="N49" s="7"/>
      <c r="O49" s="7">
        <v>8.2000000000000011</v>
      </c>
      <c r="P49" s="7">
        <v>9.2000000000000011</v>
      </c>
      <c r="Q49" s="7">
        <f>'[2]2026'!U39</f>
        <v>9.0000000000000018</v>
      </c>
      <c r="R49" s="7">
        <f>'[2]2026'!V39</f>
        <v>8.8500000000000014</v>
      </c>
      <c r="S49" s="7">
        <f>'[2]2026'!W39</f>
        <v>8.65</v>
      </c>
    </row>
    <row r="50" spans="2:19" x14ac:dyDescent="0.3">
      <c r="B50" s="54" t="s">
        <v>29</v>
      </c>
      <c r="C50" s="17" t="s">
        <v>31</v>
      </c>
      <c r="D50" s="52" t="s">
        <v>32</v>
      </c>
      <c r="E50" s="18" t="s">
        <v>14</v>
      </c>
      <c r="F50" s="52">
        <v>2024</v>
      </c>
      <c r="G50" s="27" t="s">
        <v>21</v>
      </c>
      <c r="H50" s="19"/>
      <c r="I50" s="19"/>
      <c r="J50" s="20">
        <f>IF($H$513=TRUE,H50*O50,IF($J$511&lt;168,H50*P50,IF($J$511&lt;336,H50*Q50,IF($J$511&lt;600,H50*R50,H50*S50))))</f>
        <v>0</v>
      </c>
      <c r="K50" s="51"/>
      <c r="L50" s="66"/>
      <c r="M50" s="7"/>
      <c r="N50" s="7"/>
      <c r="O50" s="7">
        <v>12.600000000000001</v>
      </c>
      <c r="P50" s="7">
        <v>13.600000000000001</v>
      </c>
      <c r="Q50" s="7">
        <f>'[2]2026'!U40</f>
        <v>13.400000000000002</v>
      </c>
      <c r="R50" s="7">
        <f>'[2]2026'!V40</f>
        <v>13.250000000000002</v>
      </c>
      <c r="S50" s="7">
        <f>'[2]2026'!W40</f>
        <v>13.05</v>
      </c>
    </row>
    <row r="51" spans="2:19" x14ac:dyDescent="0.3">
      <c r="B51" s="54" t="s">
        <v>29</v>
      </c>
      <c r="C51" s="17" t="s">
        <v>31</v>
      </c>
      <c r="D51" s="52" t="s">
        <v>32</v>
      </c>
      <c r="E51" s="18" t="s">
        <v>39</v>
      </c>
      <c r="F51" s="52">
        <v>2024</v>
      </c>
      <c r="G51" s="27" t="s">
        <v>21</v>
      </c>
      <c r="H51" s="19"/>
      <c r="I51" s="19"/>
      <c r="J51" s="20">
        <f>IF($H$513=TRUE,H51*O51,IF($J$511&lt;168,H51*P51,IF($J$511&lt;336,H51*Q51,IF($J$511&lt;600,H51*R51,H51*S51))))</f>
        <v>0</v>
      </c>
      <c r="K51" s="51"/>
      <c r="L51" s="66"/>
      <c r="M51" s="7"/>
      <c r="N51" s="7"/>
      <c r="O51" s="7">
        <v>28.700000000000003</v>
      </c>
      <c r="P51" s="7">
        <v>30.700000000000003</v>
      </c>
      <c r="Q51" s="7">
        <f>'[2]2026'!U41</f>
        <v>30.300000000000004</v>
      </c>
      <c r="R51" s="7">
        <f>'[2]2026'!V41</f>
        <v>30.000000000000004</v>
      </c>
      <c r="S51" s="7">
        <f>'[2]2026'!W41</f>
        <v>29.6</v>
      </c>
    </row>
    <row r="52" spans="2:19" x14ac:dyDescent="0.3">
      <c r="B52" s="54" t="s">
        <v>29</v>
      </c>
      <c r="C52" s="17" t="s">
        <v>33</v>
      </c>
      <c r="D52" s="52" t="s">
        <v>32</v>
      </c>
      <c r="E52" s="18" t="s">
        <v>14</v>
      </c>
      <c r="F52" s="52">
        <v>2024</v>
      </c>
      <c r="G52" s="27" t="s">
        <v>21</v>
      </c>
      <c r="H52" s="19"/>
      <c r="I52" s="19"/>
      <c r="J52" s="20">
        <f>IF($H$513=TRUE,H52*O52,IF($J$511&lt;168,H52*P52,IF($J$511&lt;336,H52*Q52,IF($J$511&lt;600,H52*R52,H52*S52))))</f>
        <v>0</v>
      </c>
      <c r="K52" s="51"/>
      <c r="L52" s="66"/>
      <c r="M52" s="7"/>
      <c r="N52" s="7"/>
      <c r="O52" s="7">
        <v>15.15</v>
      </c>
      <c r="P52" s="7">
        <v>16.149999999999999</v>
      </c>
      <c r="Q52" s="7">
        <f>'[2]2026'!U42</f>
        <v>15.95</v>
      </c>
      <c r="R52" s="7">
        <f>'[2]2026'!V42</f>
        <v>15.799999999999999</v>
      </c>
      <c r="S52" s="7">
        <f>'[2]2026'!W42</f>
        <v>15.599999999999998</v>
      </c>
    </row>
    <row r="53" spans="2:19" ht="23.1" customHeight="1" x14ac:dyDescent="0.45">
      <c r="B53" s="10" t="s">
        <v>43</v>
      </c>
      <c r="C53" s="11" t="s">
        <v>35</v>
      </c>
      <c r="D53" s="12"/>
      <c r="E53" s="11"/>
      <c r="F53" s="11"/>
      <c r="G53" s="13"/>
      <c r="H53" s="14">
        <f>H54+H55*2+H56+H57*2+H58+H59+H60*2+H61+H62*2</f>
        <v>0</v>
      </c>
      <c r="I53" s="14">
        <f>I54+I55*2+I56+I57*2+I58+I59+I60*2+I61+I62*2</f>
        <v>0</v>
      </c>
      <c r="J53" s="15"/>
    </row>
    <row r="54" spans="2:19" x14ac:dyDescent="0.3">
      <c r="B54" s="54" t="s">
        <v>36</v>
      </c>
      <c r="C54" s="17" t="s">
        <v>37</v>
      </c>
      <c r="D54" s="52" t="s">
        <v>38</v>
      </c>
      <c r="E54" s="18" t="s">
        <v>14</v>
      </c>
      <c r="F54" s="52">
        <v>2025</v>
      </c>
      <c r="G54" s="27" t="s">
        <v>15</v>
      </c>
      <c r="H54" s="19"/>
      <c r="I54" s="19"/>
      <c r="J54" s="20">
        <f t="shared" ref="J54:J62" si="2">IF($H$513=TRUE,H54*O54,IF($J$511&lt;168,H54*P54,IF($J$511&lt;336,H54*Q54,IF($J$511&lt;600,H54*R54,H54*S54))))</f>
        <v>0</v>
      </c>
      <c r="K54" s="51"/>
      <c r="L54" s="66"/>
      <c r="M54" s="7"/>
      <c r="N54" s="7"/>
      <c r="O54" s="7">
        <v>11.5</v>
      </c>
      <c r="P54" s="7">
        <v>12.5</v>
      </c>
      <c r="Q54" s="7">
        <f>'[2]2026'!U46</f>
        <v>12.3</v>
      </c>
      <c r="R54" s="7">
        <f>'[2]2026'!V46</f>
        <v>12.15</v>
      </c>
      <c r="S54" s="7">
        <f>'[2]2026'!W46</f>
        <v>11.95</v>
      </c>
    </row>
    <row r="55" spans="2:19" x14ac:dyDescent="0.3">
      <c r="B55" s="54" t="s">
        <v>36</v>
      </c>
      <c r="C55" s="17" t="s">
        <v>37</v>
      </c>
      <c r="D55" s="52" t="s">
        <v>38</v>
      </c>
      <c r="E55" s="18" t="s">
        <v>39</v>
      </c>
      <c r="F55" s="52">
        <v>2025</v>
      </c>
      <c r="G55" s="27" t="s">
        <v>15</v>
      </c>
      <c r="H55" s="19"/>
      <c r="I55" s="19"/>
      <c r="J55" s="20">
        <f t="shared" si="2"/>
        <v>0</v>
      </c>
      <c r="K55" s="51"/>
      <c r="L55" s="66"/>
      <c r="M55" s="7"/>
      <c r="N55" s="7"/>
      <c r="O55" s="7">
        <v>23.650000000000002</v>
      </c>
      <c r="P55" s="7">
        <v>24.650000000000002</v>
      </c>
      <c r="Q55" s="7">
        <f>'[2]2026'!U47</f>
        <v>24.450000000000003</v>
      </c>
      <c r="R55" s="7">
        <f>'[2]2026'!V47</f>
        <v>24.3</v>
      </c>
      <c r="S55" s="7">
        <f>'[2]2026'!W47</f>
        <v>24.1</v>
      </c>
    </row>
    <row r="56" spans="2:19" x14ac:dyDescent="0.3">
      <c r="B56" s="54" t="s">
        <v>36</v>
      </c>
      <c r="C56" s="17" t="s">
        <v>37</v>
      </c>
      <c r="D56" s="52">
        <v>1600</v>
      </c>
      <c r="E56" s="18" t="s">
        <v>14</v>
      </c>
      <c r="F56" s="52">
        <v>2024</v>
      </c>
      <c r="G56" s="27" t="s">
        <v>15</v>
      </c>
      <c r="H56" s="19"/>
      <c r="I56" s="19"/>
      <c r="J56" s="20">
        <f t="shared" si="2"/>
        <v>0</v>
      </c>
      <c r="K56" s="51"/>
      <c r="L56" s="66"/>
      <c r="M56" s="7"/>
      <c r="N56" s="7"/>
      <c r="O56" s="7">
        <v>12.75</v>
      </c>
      <c r="P56" s="7">
        <v>13.75</v>
      </c>
      <c r="Q56" s="7">
        <f>'[2]2026'!U48</f>
        <v>13.55</v>
      </c>
      <c r="R56" s="7">
        <f>'[2]2026'!V48</f>
        <v>13.4</v>
      </c>
      <c r="S56" s="7">
        <f>'[2]2026'!W48</f>
        <v>13.2</v>
      </c>
    </row>
    <row r="57" spans="2:19" x14ac:dyDescent="0.3">
      <c r="B57" s="54" t="s">
        <v>29</v>
      </c>
      <c r="C57" s="17" t="s">
        <v>37</v>
      </c>
      <c r="D57" s="52">
        <v>1600</v>
      </c>
      <c r="E57" s="18" t="s">
        <v>39</v>
      </c>
      <c r="F57" s="52">
        <v>2020</v>
      </c>
      <c r="G57" s="27" t="s">
        <v>15</v>
      </c>
      <c r="H57" s="19"/>
      <c r="I57" s="19"/>
      <c r="J57" s="20">
        <f t="shared" si="2"/>
        <v>0</v>
      </c>
      <c r="K57" s="51"/>
      <c r="L57" s="66"/>
      <c r="M57" s="7"/>
      <c r="N57" s="7"/>
      <c r="O57" s="7">
        <v>26.450000000000003</v>
      </c>
      <c r="P57" s="7">
        <v>28.450000000000003</v>
      </c>
      <c r="Q57" s="7">
        <f>'[2]2026'!U49</f>
        <v>28.050000000000004</v>
      </c>
      <c r="R57" s="7">
        <f>'[2]2026'!V49</f>
        <v>27.750000000000004</v>
      </c>
      <c r="S57" s="7">
        <f>'[2]2026'!W49</f>
        <v>27.35</v>
      </c>
    </row>
    <row r="58" spans="2:19" x14ac:dyDescent="0.3">
      <c r="B58" s="54" t="s">
        <v>36</v>
      </c>
      <c r="C58" s="17" t="s">
        <v>37</v>
      </c>
      <c r="D58" s="52" t="s">
        <v>40</v>
      </c>
      <c r="E58" s="18" t="s">
        <v>14</v>
      </c>
      <c r="F58" s="52">
        <v>2024</v>
      </c>
      <c r="G58" s="27" t="s">
        <v>21</v>
      </c>
      <c r="H58" s="19"/>
      <c r="I58" s="19"/>
      <c r="J58" s="20">
        <f t="shared" si="2"/>
        <v>0</v>
      </c>
      <c r="K58" s="51"/>
      <c r="L58" s="66"/>
      <c r="M58" s="7"/>
      <c r="N58" s="7"/>
      <c r="O58" s="7">
        <v>9.7000000000000011</v>
      </c>
      <c r="P58" s="7">
        <v>10.700000000000001</v>
      </c>
      <c r="Q58" s="7">
        <f>'[2]2026'!U50</f>
        <v>10.500000000000002</v>
      </c>
      <c r="R58" s="7">
        <f>'[2]2026'!V50</f>
        <v>10.350000000000001</v>
      </c>
      <c r="S58" s="7">
        <f>'[2]2026'!W50</f>
        <v>10.15</v>
      </c>
    </row>
    <row r="59" spans="2:19" x14ac:dyDescent="0.3">
      <c r="B59" s="54" t="s">
        <v>36</v>
      </c>
      <c r="C59" s="17" t="s">
        <v>37</v>
      </c>
      <c r="D59" s="52" t="s">
        <v>41</v>
      </c>
      <c r="E59" s="18" t="s">
        <v>539</v>
      </c>
      <c r="F59" s="52">
        <v>2022</v>
      </c>
      <c r="G59" s="27" t="s">
        <v>21</v>
      </c>
      <c r="H59" s="19"/>
      <c r="I59" s="19"/>
      <c r="J59" s="20">
        <f t="shared" si="2"/>
        <v>0</v>
      </c>
      <c r="K59" s="51"/>
      <c r="L59" s="66"/>
      <c r="M59" s="7"/>
      <c r="N59" s="7"/>
      <c r="O59" s="7">
        <v>10.700000000000001</v>
      </c>
      <c r="P59" s="7">
        <v>11.700000000000001</v>
      </c>
      <c r="Q59" s="7">
        <f>'[2]2026'!U51</f>
        <v>11.500000000000002</v>
      </c>
      <c r="R59" s="7">
        <f>'[2]2026'!V51</f>
        <v>11.350000000000001</v>
      </c>
      <c r="S59" s="7">
        <f>'[2]2026'!W51</f>
        <v>11.15</v>
      </c>
    </row>
    <row r="60" spans="2:19" x14ac:dyDescent="0.3">
      <c r="B60" s="54" t="s">
        <v>36</v>
      </c>
      <c r="C60" s="17" t="s">
        <v>37</v>
      </c>
      <c r="D60" s="52" t="s">
        <v>41</v>
      </c>
      <c r="E60" s="18" t="s">
        <v>39</v>
      </c>
      <c r="F60" s="52">
        <v>2024</v>
      </c>
      <c r="G60" s="27" t="s">
        <v>21</v>
      </c>
      <c r="H60" s="19"/>
      <c r="I60" s="19"/>
      <c r="J60" s="20">
        <f t="shared" si="2"/>
        <v>0</v>
      </c>
      <c r="K60" s="51"/>
      <c r="L60" s="66"/>
      <c r="M60" s="7"/>
      <c r="N60" s="7"/>
      <c r="O60" s="7">
        <v>22.400000000000002</v>
      </c>
      <c r="P60" s="7">
        <v>24.400000000000002</v>
      </c>
      <c r="Q60" s="7">
        <f>'[2]2026'!U52</f>
        <v>24.000000000000004</v>
      </c>
      <c r="R60" s="7">
        <f>'[2]2026'!V52</f>
        <v>23.700000000000003</v>
      </c>
      <c r="S60" s="7">
        <f>'[2]2026'!W52</f>
        <v>23.3</v>
      </c>
    </row>
    <row r="61" spans="2:19" x14ac:dyDescent="0.3">
      <c r="B61" s="54" t="s">
        <v>29</v>
      </c>
      <c r="C61" s="17" t="s">
        <v>37</v>
      </c>
      <c r="D61" s="52" t="s">
        <v>42</v>
      </c>
      <c r="E61" s="18" t="s">
        <v>540</v>
      </c>
      <c r="F61" s="52">
        <v>2020</v>
      </c>
      <c r="G61" s="27" t="s">
        <v>21</v>
      </c>
      <c r="H61" s="19"/>
      <c r="I61" s="19"/>
      <c r="J61" s="20">
        <f t="shared" si="2"/>
        <v>0</v>
      </c>
      <c r="K61" s="51"/>
      <c r="L61" s="66"/>
      <c r="M61" s="7"/>
      <c r="N61" s="7"/>
      <c r="O61" s="7">
        <v>13.9</v>
      </c>
      <c r="P61" s="7">
        <v>14.9</v>
      </c>
      <c r="Q61" s="7">
        <f>'[2]2026'!U53</f>
        <v>14.700000000000001</v>
      </c>
      <c r="R61" s="7">
        <f>'[2]2026'!V53</f>
        <v>14.55</v>
      </c>
      <c r="S61" s="7">
        <f>'[2]2026'!W53</f>
        <v>14.35</v>
      </c>
    </row>
    <row r="62" spans="2:19" x14ac:dyDescent="0.3">
      <c r="B62" s="54" t="s">
        <v>29</v>
      </c>
      <c r="C62" s="17" t="s">
        <v>37</v>
      </c>
      <c r="D62" s="52" t="s">
        <v>42</v>
      </c>
      <c r="E62" s="18" t="s">
        <v>39</v>
      </c>
      <c r="F62" s="52">
        <v>2020</v>
      </c>
      <c r="G62" s="27" t="s">
        <v>21</v>
      </c>
      <c r="H62" s="19"/>
      <c r="I62" s="19"/>
      <c r="J62" s="20">
        <f t="shared" si="2"/>
        <v>0</v>
      </c>
      <c r="K62" s="51"/>
      <c r="L62" s="66"/>
      <c r="M62" s="7"/>
      <c r="N62" s="7"/>
      <c r="O62" s="7">
        <v>28.700000000000003</v>
      </c>
      <c r="P62" s="7">
        <v>30.700000000000003</v>
      </c>
      <c r="Q62" s="7">
        <f>'[2]2026'!U54</f>
        <v>30.300000000000004</v>
      </c>
      <c r="R62" s="7">
        <f>'[2]2026'!V54</f>
        <v>30.000000000000004</v>
      </c>
      <c r="S62" s="7">
        <f>'[2]2026'!W54</f>
        <v>29.6</v>
      </c>
    </row>
    <row r="63" spans="2:19" ht="23.1" customHeight="1" x14ac:dyDescent="0.45">
      <c r="B63" s="22" t="s">
        <v>55</v>
      </c>
      <c r="C63" s="28" t="s">
        <v>44</v>
      </c>
      <c r="D63" s="29"/>
      <c r="E63" s="30"/>
      <c r="F63" s="30"/>
      <c r="G63" s="30"/>
      <c r="H63" s="14">
        <f>H64+H65+H66+H67+H68*2+H69+H70+H71*2+H72+H73*2</f>
        <v>0</v>
      </c>
      <c r="I63" s="14">
        <f>I64+I65+I66+I67+I68*2+I69+I70+I71*2+I72+I73*2</f>
        <v>0</v>
      </c>
      <c r="J63" s="26"/>
      <c r="K63" s="51"/>
      <c r="L63" s="66"/>
      <c r="M63" s="7"/>
      <c r="N63" s="7"/>
      <c r="O63" s="7">
        <v>0</v>
      </c>
      <c r="P63" s="7">
        <v>0</v>
      </c>
      <c r="Q63" s="7">
        <f>'[2]2026'!U56</f>
        <v>0</v>
      </c>
      <c r="R63" s="7">
        <f>'[2]2026'!V56</f>
        <v>0</v>
      </c>
      <c r="S63" s="7">
        <f>'[2]2026'!W56</f>
        <v>0</v>
      </c>
    </row>
    <row r="64" spans="2:19" x14ac:dyDescent="0.3">
      <c r="B64" s="54" t="s">
        <v>36</v>
      </c>
      <c r="C64" s="17" t="s">
        <v>45</v>
      </c>
      <c r="D64" s="52" t="s">
        <v>46</v>
      </c>
      <c r="E64" s="18" t="s">
        <v>14</v>
      </c>
      <c r="F64" s="52" t="s">
        <v>516</v>
      </c>
      <c r="G64" s="27" t="s">
        <v>15</v>
      </c>
      <c r="H64" s="19"/>
      <c r="I64" s="19"/>
      <c r="J64" s="20">
        <f t="shared" ref="J64:J73" si="3">IF($H$513=TRUE,H64*O64,IF($J$511&lt;168,H64*P64,IF($J$511&lt;336,H64*Q64,IF($J$511&lt;600,H64*R64,H64*S64))))</f>
        <v>0</v>
      </c>
      <c r="K64" s="51"/>
      <c r="L64" s="66"/>
      <c r="M64" s="7"/>
      <c r="N64" s="7"/>
      <c r="O64" s="7">
        <v>5.0500000000000007</v>
      </c>
      <c r="P64" s="7">
        <v>6.0500000000000007</v>
      </c>
      <c r="Q64" s="7">
        <f>'[2]2026'!U58</f>
        <v>5.8500000000000005</v>
      </c>
      <c r="R64" s="7">
        <f>'[2]2026'!V58</f>
        <v>5.7000000000000011</v>
      </c>
      <c r="S64" s="7">
        <f>'[2]2026'!W58</f>
        <v>5.5000000000000009</v>
      </c>
    </row>
    <row r="65" spans="2:19" x14ac:dyDescent="0.3">
      <c r="B65" s="54" t="s">
        <v>36</v>
      </c>
      <c r="C65" s="17" t="s">
        <v>45</v>
      </c>
      <c r="D65" s="52" t="s">
        <v>47</v>
      </c>
      <c r="E65" s="18" t="s">
        <v>14</v>
      </c>
      <c r="F65" s="52">
        <v>2021</v>
      </c>
      <c r="G65" s="27" t="s">
        <v>15</v>
      </c>
      <c r="H65" s="19"/>
      <c r="I65" s="19"/>
      <c r="J65" s="20">
        <f t="shared" si="3"/>
        <v>0</v>
      </c>
      <c r="K65" s="51"/>
      <c r="L65" s="66"/>
      <c r="M65" s="7"/>
      <c r="N65" s="7"/>
      <c r="O65" s="7">
        <v>7.4</v>
      </c>
      <c r="P65" s="7">
        <v>8.4</v>
      </c>
      <c r="Q65" s="7">
        <f>'[2]2026'!U59</f>
        <v>8.2000000000000011</v>
      </c>
      <c r="R65" s="7">
        <f>'[2]2026'!V59</f>
        <v>8.0500000000000007</v>
      </c>
      <c r="S65" s="7">
        <f>'[2]2026'!W59</f>
        <v>7.8500000000000005</v>
      </c>
    </row>
    <row r="66" spans="2:19" x14ac:dyDescent="0.3">
      <c r="B66" s="54" t="s">
        <v>36</v>
      </c>
      <c r="C66" s="17" t="s">
        <v>45</v>
      </c>
      <c r="D66" s="52" t="s">
        <v>48</v>
      </c>
      <c r="E66" s="18" t="s">
        <v>14</v>
      </c>
      <c r="F66" s="52">
        <v>2025</v>
      </c>
      <c r="G66" s="27" t="s">
        <v>49</v>
      </c>
      <c r="H66" s="19"/>
      <c r="I66" s="19"/>
      <c r="J66" s="20">
        <f t="shared" si="3"/>
        <v>0</v>
      </c>
      <c r="K66" s="51"/>
      <c r="L66" s="66"/>
      <c r="M66" s="7"/>
      <c r="N66" s="7"/>
      <c r="O66" s="7">
        <v>4.05</v>
      </c>
      <c r="P66" s="7">
        <v>5.05</v>
      </c>
      <c r="Q66" s="7">
        <f>'[2]2026'!U60</f>
        <v>4.8499999999999996</v>
      </c>
      <c r="R66" s="7">
        <f>'[2]2026'!V60</f>
        <v>4.7</v>
      </c>
      <c r="S66" s="7">
        <f>'[2]2026'!W60</f>
        <v>4.5</v>
      </c>
    </row>
    <row r="67" spans="2:19" x14ac:dyDescent="0.3">
      <c r="B67" s="54" t="s">
        <v>36</v>
      </c>
      <c r="C67" s="17" t="s">
        <v>45</v>
      </c>
      <c r="D67" s="52" t="s">
        <v>50</v>
      </c>
      <c r="E67" s="18" t="s">
        <v>14</v>
      </c>
      <c r="F67" s="52">
        <v>2025</v>
      </c>
      <c r="G67" s="27" t="s">
        <v>21</v>
      </c>
      <c r="H67" s="19"/>
      <c r="I67" s="19"/>
      <c r="J67" s="20">
        <f t="shared" si="3"/>
        <v>0</v>
      </c>
      <c r="K67" s="51"/>
      <c r="L67" s="66"/>
      <c r="M67" s="7"/>
      <c r="N67" s="7"/>
      <c r="O67" s="7">
        <v>4.05</v>
      </c>
      <c r="P67" s="7">
        <v>5.05</v>
      </c>
      <c r="Q67" s="7">
        <f>'[2]2026'!U61</f>
        <v>4.8499999999999996</v>
      </c>
      <c r="R67" s="7">
        <f>'[2]2026'!V61</f>
        <v>4.7</v>
      </c>
      <c r="S67" s="7">
        <f>'[2]2026'!W61</f>
        <v>4.5</v>
      </c>
    </row>
    <row r="68" spans="2:19" x14ac:dyDescent="0.3">
      <c r="B68" s="54" t="s">
        <v>36</v>
      </c>
      <c r="C68" s="17" t="s">
        <v>45</v>
      </c>
      <c r="D68" s="52" t="s">
        <v>50</v>
      </c>
      <c r="E68" s="18" t="s">
        <v>39</v>
      </c>
      <c r="F68" s="52">
        <v>2024</v>
      </c>
      <c r="G68" s="27" t="s">
        <v>21</v>
      </c>
      <c r="H68" s="19"/>
      <c r="I68" s="19"/>
      <c r="J68" s="20">
        <f t="shared" si="3"/>
        <v>0</v>
      </c>
      <c r="K68" s="51"/>
      <c r="L68" s="66"/>
      <c r="M68" s="7"/>
      <c r="N68" s="7"/>
      <c r="O68" s="7">
        <v>9.5</v>
      </c>
      <c r="P68" s="7">
        <v>11.5</v>
      </c>
      <c r="Q68" s="7">
        <f>'[2]2026'!U62</f>
        <v>11.1</v>
      </c>
      <c r="R68" s="7">
        <f>'[2]2026'!V62</f>
        <v>10.8</v>
      </c>
      <c r="S68" s="7">
        <f>'[2]2026'!W62</f>
        <v>10.4</v>
      </c>
    </row>
    <row r="69" spans="2:19" x14ac:dyDescent="0.3">
      <c r="B69" s="54" t="s">
        <v>36</v>
      </c>
      <c r="C69" s="17" t="s">
        <v>45</v>
      </c>
      <c r="D69" s="52" t="s">
        <v>51</v>
      </c>
      <c r="E69" s="18" t="s">
        <v>14</v>
      </c>
      <c r="F69" s="52">
        <v>2025</v>
      </c>
      <c r="G69" s="27" t="s">
        <v>21</v>
      </c>
      <c r="H69" s="19"/>
      <c r="I69" s="19"/>
      <c r="J69" s="20">
        <f t="shared" si="3"/>
        <v>0</v>
      </c>
      <c r="K69" s="51"/>
      <c r="L69" s="66"/>
      <c r="M69" s="7"/>
      <c r="N69" s="7"/>
      <c r="O69" s="7">
        <v>4.2</v>
      </c>
      <c r="P69" s="7">
        <v>5.2</v>
      </c>
      <c r="Q69" s="7">
        <f>'[2]2026'!U63</f>
        <v>5</v>
      </c>
      <c r="R69" s="7">
        <f>'[2]2026'!V63</f>
        <v>4.8500000000000005</v>
      </c>
      <c r="S69" s="7">
        <f>'[2]2026'!W63</f>
        <v>4.6500000000000004</v>
      </c>
    </row>
    <row r="70" spans="2:19" x14ac:dyDescent="0.3">
      <c r="B70" s="54" t="s">
        <v>36</v>
      </c>
      <c r="C70" s="17" t="s">
        <v>52</v>
      </c>
      <c r="D70" s="52" t="s">
        <v>53</v>
      </c>
      <c r="E70" s="18" t="s">
        <v>14</v>
      </c>
      <c r="F70" s="52">
        <v>2025</v>
      </c>
      <c r="G70" s="27" t="s">
        <v>21</v>
      </c>
      <c r="H70" s="19"/>
      <c r="I70" s="19"/>
      <c r="J70" s="20">
        <f t="shared" si="3"/>
        <v>0</v>
      </c>
      <c r="K70" s="51"/>
      <c r="L70" s="66"/>
      <c r="M70" s="7"/>
      <c r="N70" s="7"/>
      <c r="O70" s="7">
        <v>4.8500000000000005</v>
      </c>
      <c r="P70" s="7">
        <v>5.8500000000000005</v>
      </c>
      <c r="Q70" s="7">
        <f>'[2]2026'!U64</f>
        <v>5.65</v>
      </c>
      <c r="R70" s="7">
        <f>'[2]2026'!V64</f>
        <v>5.5000000000000009</v>
      </c>
      <c r="S70" s="7">
        <f>'[2]2026'!W64</f>
        <v>5.3000000000000007</v>
      </c>
    </row>
    <row r="71" spans="2:19" x14ac:dyDescent="0.3">
      <c r="B71" s="54" t="s">
        <v>36</v>
      </c>
      <c r="C71" s="17" t="s">
        <v>52</v>
      </c>
      <c r="D71" s="52" t="s">
        <v>53</v>
      </c>
      <c r="E71" s="18" t="s">
        <v>39</v>
      </c>
      <c r="F71" s="52">
        <v>2024</v>
      </c>
      <c r="G71" s="27" t="s">
        <v>21</v>
      </c>
      <c r="H71" s="19"/>
      <c r="I71" s="19"/>
      <c r="J71" s="20">
        <f t="shared" si="3"/>
        <v>0</v>
      </c>
      <c r="K71" s="51"/>
      <c r="L71" s="66"/>
      <c r="M71" s="7"/>
      <c r="N71" s="7"/>
      <c r="O71" s="7">
        <v>11.3</v>
      </c>
      <c r="P71" s="7">
        <v>13.3</v>
      </c>
      <c r="Q71" s="7">
        <f>'[2]2026'!U65</f>
        <v>12.9</v>
      </c>
      <c r="R71" s="7">
        <f>'[2]2026'!V65</f>
        <v>12.600000000000001</v>
      </c>
      <c r="S71" s="7">
        <f>'[2]2026'!W65</f>
        <v>12.200000000000001</v>
      </c>
    </row>
    <row r="72" spans="2:19" x14ac:dyDescent="0.3">
      <c r="B72" s="54" t="s">
        <v>36</v>
      </c>
      <c r="C72" s="17" t="s">
        <v>52</v>
      </c>
      <c r="D72" s="52" t="s">
        <v>54</v>
      </c>
      <c r="E72" s="18" t="s">
        <v>14</v>
      </c>
      <c r="F72" s="52">
        <v>2024</v>
      </c>
      <c r="G72" s="27" t="s">
        <v>21</v>
      </c>
      <c r="H72" s="19"/>
      <c r="I72" s="19"/>
      <c r="J72" s="20">
        <f t="shared" si="3"/>
        <v>0</v>
      </c>
      <c r="K72" s="51"/>
      <c r="L72" s="66"/>
      <c r="M72" s="7"/>
      <c r="N72" s="7"/>
      <c r="O72" s="7">
        <v>6.1000000000000005</v>
      </c>
      <c r="P72" s="7">
        <v>7.1000000000000005</v>
      </c>
      <c r="Q72" s="7">
        <f>'[2]2026'!U66</f>
        <v>6.9</v>
      </c>
      <c r="R72" s="7">
        <f>'[2]2026'!V66</f>
        <v>6.7500000000000009</v>
      </c>
      <c r="S72" s="7">
        <f>'[2]2026'!W66</f>
        <v>6.5500000000000007</v>
      </c>
    </row>
    <row r="73" spans="2:19" x14ac:dyDescent="0.3">
      <c r="B73" s="54" t="s">
        <v>36</v>
      </c>
      <c r="C73" s="17" t="s">
        <v>52</v>
      </c>
      <c r="D73" s="52" t="s">
        <v>54</v>
      </c>
      <c r="E73" s="18" t="s">
        <v>39</v>
      </c>
      <c r="F73" s="52">
        <v>2021</v>
      </c>
      <c r="G73" s="27" t="s">
        <v>21</v>
      </c>
      <c r="H73" s="19"/>
      <c r="I73" s="19"/>
      <c r="J73" s="20">
        <f t="shared" si="3"/>
        <v>0</v>
      </c>
      <c r="K73" s="51"/>
      <c r="L73" s="66"/>
      <c r="M73" s="7"/>
      <c r="N73" s="7"/>
      <c r="O73" s="7">
        <v>13.3</v>
      </c>
      <c r="P73" s="7">
        <v>15.3</v>
      </c>
      <c r="Q73" s="7">
        <f>'[2]2026'!U67</f>
        <v>14.9</v>
      </c>
      <c r="R73" s="7">
        <f>'[2]2026'!V67</f>
        <v>14.600000000000001</v>
      </c>
      <c r="S73" s="7">
        <f>'[2]2026'!W67</f>
        <v>14.200000000000001</v>
      </c>
    </row>
    <row r="74" spans="2:19" ht="23.1" customHeight="1" x14ac:dyDescent="0.45">
      <c r="B74" s="22" t="s">
        <v>65</v>
      </c>
      <c r="C74" s="23" t="s">
        <v>56</v>
      </c>
      <c r="D74" s="12"/>
      <c r="E74" s="24"/>
      <c r="F74" s="24"/>
      <c r="G74" s="25"/>
      <c r="H74" s="14">
        <f>H75+H76+H77+H78+H79+H80+H81</f>
        <v>0</v>
      </c>
      <c r="I74" s="14">
        <f>I75+I76+I77+I78+I79+I80+I81</f>
        <v>0</v>
      </c>
      <c r="J74" s="26"/>
      <c r="K74" s="51"/>
      <c r="L74" s="66"/>
      <c r="M74" s="7"/>
      <c r="N74" s="7"/>
      <c r="O74" s="7">
        <v>0</v>
      </c>
      <c r="P74" s="7">
        <v>0</v>
      </c>
      <c r="Q74" s="7">
        <f>'[2]2026'!U69</f>
        <v>0</v>
      </c>
      <c r="R74" s="7">
        <f>'[2]2026'!V69</f>
        <v>0</v>
      </c>
      <c r="S74" s="7">
        <f>'[2]2026'!W69</f>
        <v>0</v>
      </c>
    </row>
    <row r="75" spans="2:19" x14ac:dyDescent="0.3">
      <c r="B75" s="54" t="s">
        <v>36</v>
      </c>
      <c r="C75" s="17" t="s">
        <v>57</v>
      </c>
      <c r="D75" s="52" t="s">
        <v>58</v>
      </c>
      <c r="E75" s="18" t="s">
        <v>14</v>
      </c>
      <c r="F75" s="52">
        <v>2025</v>
      </c>
      <c r="G75" s="27" t="s">
        <v>15</v>
      </c>
      <c r="H75" s="19"/>
      <c r="I75" s="19"/>
      <c r="J75" s="20">
        <f t="shared" ref="J75:J81" si="4">IF($H$513=TRUE,H75*O75,IF($J$511&lt;168,H75*P75,IF($J$511&lt;336,H75*Q75,IF($J$511&lt;600,H75*R75,H75*S75))))</f>
        <v>0</v>
      </c>
      <c r="K75" s="51"/>
      <c r="L75" s="66"/>
      <c r="M75" s="7"/>
      <c r="N75" s="7"/>
      <c r="O75" s="7">
        <v>3.6</v>
      </c>
      <c r="P75" s="7">
        <v>4.5999999999999996</v>
      </c>
      <c r="Q75" s="7">
        <f>'[2]2026'!U71</f>
        <v>4.3999999999999995</v>
      </c>
      <c r="R75" s="7">
        <f>'[2]2026'!V71</f>
        <v>4.25</v>
      </c>
      <c r="S75" s="7">
        <f>'[2]2026'!W71</f>
        <v>4.05</v>
      </c>
    </row>
    <row r="76" spans="2:19" x14ac:dyDescent="0.3">
      <c r="B76" s="54" t="s">
        <v>36</v>
      </c>
      <c r="C76" s="17" t="s">
        <v>59</v>
      </c>
      <c r="D76" s="52" t="s">
        <v>50</v>
      </c>
      <c r="E76" s="18" t="s">
        <v>14</v>
      </c>
      <c r="F76" s="52">
        <v>2024</v>
      </c>
      <c r="G76" s="27" t="s">
        <v>15</v>
      </c>
      <c r="H76" s="19"/>
      <c r="I76" s="19"/>
      <c r="J76" s="20">
        <f t="shared" si="4"/>
        <v>0</v>
      </c>
      <c r="K76" s="51"/>
      <c r="L76" s="66"/>
      <c r="M76" s="7"/>
      <c r="N76" s="7"/>
      <c r="O76" s="7">
        <v>4.45</v>
      </c>
      <c r="P76" s="7">
        <v>5.45</v>
      </c>
      <c r="Q76" s="7">
        <f>'[2]2026'!U72</f>
        <v>5.25</v>
      </c>
      <c r="R76" s="7">
        <f>'[2]2026'!V72</f>
        <v>5.1000000000000005</v>
      </c>
      <c r="S76" s="7">
        <f>'[2]2026'!W72</f>
        <v>4.9000000000000004</v>
      </c>
    </row>
    <row r="77" spans="2:19" x14ac:dyDescent="0.3">
      <c r="B77" s="54" t="s">
        <v>36</v>
      </c>
      <c r="C77" s="17" t="s">
        <v>57</v>
      </c>
      <c r="D77" s="52" t="s">
        <v>58</v>
      </c>
      <c r="E77" s="18" t="s">
        <v>14</v>
      </c>
      <c r="F77" s="52" t="s">
        <v>494</v>
      </c>
      <c r="G77" s="27" t="s">
        <v>49</v>
      </c>
      <c r="H77" s="19"/>
      <c r="I77" s="19"/>
      <c r="J77" s="20">
        <f t="shared" si="4"/>
        <v>0</v>
      </c>
      <c r="K77" s="51"/>
      <c r="L77" s="66"/>
      <c r="M77" s="7"/>
      <c r="N77" s="7"/>
      <c r="O77" s="7">
        <v>3.6</v>
      </c>
      <c r="P77" s="7">
        <v>4.5999999999999996</v>
      </c>
      <c r="Q77" s="7">
        <f>'[2]2026'!U73</f>
        <v>4.3999999999999995</v>
      </c>
      <c r="R77" s="7">
        <f>'[2]2026'!V73</f>
        <v>4.25</v>
      </c>
      <c r="S77" s="7">
        <f>'[2]2026'!W73</f>
        <v>4.05</v>
      </c>
    </row>
    <row r="78" spans="2:19" x14ac:dyDescent="0.3">
      <c r="B78" s="54" t="s">
        <v>36</v>
      </c>
      <c r="C78" s="17" t="s">
        <v>57</v>
      </c>
      <c r="D78" s="52" t="s">
        <v>58</v>
      </c>
      <c r="E78" s="18" t="s">
        <v>14</v>
      </c>
      <c r="F78" s="52">
        <v>2024</v>
      </c>
      <c r="G78" s="27" t="s">
        <v>21</v>
      </c>
      <c r="H78" s="19"/>
      <c r="I78" s="19"/>
      <c r="J78" s="20">
        <f t="shared" si="4"/>
        <v>0</v>
      </c>
      <c r="K78" s="51"/>
      <c r="L78" s="66"/>
      <c r="M78" s="7"/>
      <c r="N78" s="7"/>
      <c r="O78" s="7">
        <v>3.6</v>
      </c>
      <c r="P78" s="7">
        <v>4.5999999999999996</v>
      </c>
      <c r="Q78" s="7">
        <f>'[2]2026'!U74</f>
        <v>4.3999999999999995</v>
      </c>
      <c r="R78" s="7">
        <f>'[2]2026'!V74</f>
        <v>4.25</v>
      </c>
      <c r="S78" s="7">
        <f>'[2]2026'!W74</f>
        <v>4.05</v>
      </c>
    </row>
    <row r="79" spans="2:19" x14ac:dyDescent="0.3">
      <c r="B79" s="54" t="s">
        <v>36</v>
      </c>
      <c r="C79" s="17" t="s">
        <v>60</v>
      </c>
      <c r="D79" s="52" t="s">
        <v>11</v>
      </c>
      <c r="E79" s="18" t="s">
        <v>14</v>
      </c>
      <c r="F79" s="52">
        <v>2025</v>
      </c>
      <c r="G79" s="27" t="s">
        <v>21</v>
      </c>
      <c r="H79" s="19"/>
      <c r="I79" s="19"/>
      <c r="J79" s="20">
        <f t="shared" si="4"/>
        <v>0</v>
      </c>
      <c r="K79" s="51"/>
      <c r="L79" s="66"/>
      <c r="M79" s="7"/>
      <c r="N79" s="7"/>
      <c r="O79" s="7">
        <v>3.6</v>
      </c>
      <c r="P79" s="7">
        <v>4.5999999999999996</v>
      </c>
      <c r="Q79" s="7">
        <f>'[2]2026'!U75</f>
        <v>4.3999999999999995</v>
      </c>
      <c r="R79" s="7">
        <f>'[2]2026'!V75</f>
        <v>4.25</v>
      </c>
      <c r="S79" s="7">
        <f>'[2]2026'!W75</f>
        <v>4.05</v>
      </c>
    </row>
    <row r="80" spans="2:19" x14ac:dyDescent="0.3">
      <c r="B80" s="54" t="s">
        <v>36</v>
      </c>
      <c r="C80" s="17" t="s">
        <v>61</v>
      </c>
      <c r="D80" s="52" t="s">
        <v>50</v>
      </c>
      <c r="E80" s="18" t="s">
        <v>14</v>
      </c>
      <c r="F80" s="52">
        <v>2025</v>
      </c>
      <c r="G80" s="27" t="s">
        <v>21</v>
      </c>
      <c r="H80" s="19"/>
      <c r="I80" s="19"/>
      <c r="J80" s="20">
        <f t="shared" si="4"/>
        <v>0</v>
      </c>
      <c r="K80" s="51"/>
      <c r="L80" s="66"/>
      <c r="M80" s="7"/>
      <c r="N80" s="7"/>
      <c r="O80" s="7">
        <v>4</v>
      </c>
      <c r="P80" s="7">
        <v>5</v>
      </c>
      <c r="Q80" s="7">
        <f>'[2]2026'!U76</f>
        <v>4.8</v>
      </c>
      <c r="R80" s="7">
        <f>'[2]2026'!V76</f>
        <v>4.6500000000000004</v>
      </c>
      <c r="S80" s="7">
        <f>'[2]2026'!W76</f>
        <v>4.45</v>
      </c>
    </row>
    <row r="81" spans="2:19" x14ac:dyDescent="0.3">
      <c r="B81" s="54" t="s">
        <v>36</v>
      </c>
      <c r="C81" s="17" t="s">
        <v>62</v>
      </c>
      <c r="D81" s="52" t="s">
        <v>50</v>
      </c>
      <c r="E81" s="18" t="s">
        <v>14</v>
      </c>
      <c r="F81" s="52">
        <v>2024</v>
      </c>
      <c r="G81" s="27" t="s">
        <v>21</v>
      </c>
      <c r="H81" s="19"/>
      <c r="I81" s="19"/>
      <c r="J81" s="20">
        <f t="shared" si="4"/>
        <v>0</v>
      </c>
      <c r="K81" s="51"/>
      <c r="L81" s="66"/>
      <c r="M81" s="7"/>
      <c r="N81" s="7"/>
      <c r="O81" s="7">
        <v>5.25</v>
      </c>
      <c r="P81" s="7">
        <v>6.25</v>
      </c>
      <c r="Q81" s="7">
        <f>'[2]2026'!U77</f>
        <v>6.05</v>
      </c>
      <c r="R81" s="7">
        <f>'[2]2026'!V77</f>
        <v>5.9</v>
      </c>
      <c r="S81" s="7">
        <f>'[2]2026'!W77</f>
        <v>5.7</v>
      </c>
    </row>
    <row r="82" spans="2:19" ht="23.1" customHeight="1" x14ac:dyDescent="0.45">
      <c r="B82" s="22" t="s">
        <v>74</v>
      </c>
      <c r="C82" s="23" t="s">
        <v>66</v>
      </c>
      <c r="D82" s="12"/>
      <c r="E82" s="24"/>
      <c r="F82" s="24"/>
      <c r="G82" s="25"/>
      <c r="H82" s="14">
        <f>H83+H84+H85+H86+H87*2</f>
        <v>0</v>
      </c>
      <c r="I82" s="14">
        <f>I83+I84+I85+I86+I87*2</f>
        <v>0</v>
      </c>
      <c r="J82" s="26"/>
      <c r="K82" s="51"/>
      <c r="L82" s="66"/>
      <c r="M82" s="7"/>
      <c r="N82" s="7"/>
      <c r="O82" s="7">
        <v>0</v>
      </c>
      <c r="P82" s="7">
        <v>0</v>
      </c>
      <c r="Q82" s="7">
        <f>'[2]2026'!U79</f>
        <v>0</v>
      </c>
      <c r="R82" s="7">
        <f>'[2]2026'!V79</f>
        <v>0</v>
      </c>
      <c r="S82" s="7">
        <f>'[2]2026'!W79</f>
        <v>0</v>
      </c>
    </row>
    <row r="83" spans="2:19" x14ac:dyDescent="0.3">
      <c r="B83" s="54" t="s">
        <v>36</v>
      </c>
      <c r="C83" s="17" t="s">
        <v>67</v>
      </c>
      <c r="D83" s="52" t="s">
        <v>68</v>
      </c>
      <c r="E83" s="18" t="s">
        <v>14</v>
      </c>
      <c r="F83" s="52">
        <v>2024</v>
      </c>
      <c r="G83" s="27" t="s">
        <v>15</v>
      </c>
      <c r="H83" s="19"/>
      <c r="I83" s="19"/>
      <c r="J83" s="20">
        <f>IF($H$513=TRUE,H83*O83,IF($J$511&lt;168,H83*P83,IF($J$511&lt;336,H83*Q83,IF($J$511&lt;600,H83*R83,H83*S83))))</f>
        <v>0</v>
      </c>
      <c r="K83" s="51"/>
      <c r="L83" s="66"/>
      <c r="M83" s="7"/>
      <c r="N83" s="7"/>
      <c r="O83" s="7">
        <v>6.9</v>
      </c>
      <c r="P83" s="7">
        <v>7.9</v>
      </c>
      <c r="Q83" s="7">
        <f>'[2]2026'!U81</f>
        <v>7.7</v>
      </c>
      <c r="R83" s="7">
        <f>'[2]2026'!V81</f>
        <v>7.5500000000000007</v>
      </c>
      <c r="S83" s="7">
        <f>'[2]2026'!W81</f>
        <v>7.3500000000000005</v>
      </c>
    </row>
    <row r="84" spans="2:19" x14ac:dyDescent="0.3">
      <c r="B84" s="54" t="s">
        <v>36</v>
      </c>
      <c r="C84" s="17" t="s">
        <v>69</v>
      </c>
      <c r="D84" s="52" t="s">
        <v>70</v>
      </c>
      <c r="E84" s="18" t="s">
        <v>14</v>
      </c>
      <c r="F84" s="52">
        <v>2024</v>
      </c>
      <c r="G84" s="27" t="s">
        <v>21</v>
      </c>
      <c r="H84" s="19"/>
      <c r="I84" s="19"/>
      <c r="J84" s="20">
        <f>IF($H$513=TRUE,H84*O84,IF($J$511&lt;168,H84*P84,IF($J$511&lt;336,H84*Q84,IF($J$511&lt;600,H84*R84,H84*S84))))</f>
        <v>0</v>
      </c>
      <c r="K84" s="51"/>
      <c r="L84" s="66"/>
      <c r="M84" s="7"/>
      <c r="N84" s="7"/>
      <c r="O84" s="7">
        <v>3.95</v>
      </c>
      <c r="P84" s="7">
        <v>4.95</v>
      </c>
      <c r="Q84" s="7">
        <f>'[2]2026'!U82</f>
        <v>4.75</v>
      </c>
      <c r="R84" s="7">
        <f>'[2]2026'!V82</f>
        <v>4.6000000000000005</v>
      </c>
      <c r="S84" s="7">
        <f>'[2]2026'!W82</f>
        <v>4.4000000000000004</v>
      </c>
    </row>
    <row r="85" spans="2:19" x14ac:dyDescent="0.3">
      <c r="B85" s="54" t="s">
        <v>36</v>
      </c>
      <c r="C85" s="17" t="s">
        <v>67</v>
      </c>
      <c r="D85" s="52" t="s">
        <v>71</v>
      </c>
      <c r="E85" s="18" t="s">
        <v>14</v>
      </c>
      <c r="F85" s="52">
        <v>2023</v>
      </c>
      <c r="G85" s="27" t="s">
        <v>21</v>
      </c>
      <c r="H85" s="19"/>
      <c r="I85" s="19"/>
      <c r="J85" s="20">
        <f>IF($H$513=TRUE,H85*O85,IF($J$511&lt;168,H85*P85,IF($J$511&lt;336,H85*Q85,IF($J$511&lt;600,H85*R85,H85*S85))))</f>
        <v>0</v>
      </c>
      <c r="K85" s="51"/>
      <c r="L85" s="66"/>
      <c r="M85" s="7"/>
      <c r="N85" s="7"/>
      <c r="O85" s="7">
        <v>6</v>
      </c>
      <c r="P85" s="7">
        <v>7</v>
      </c>
      <c r="Q85" s="7">
        <f>'[2]2026'!U83</f>
        <v>6.8</v>
      </c>
      <c r="R85" s="7">
        <f>'[2]2026'!V83</f>
        <v>6.65</v>
      </c>
      <c r="S85" s="7">
        <f>'[2]2026'!W83</f>
        <v>6.45</v>
      </c>
    </row>
    <row r="86" spans="2:19" x14ac:dyDescent="0.3">
      <c r="B86" s="54" t="s">
        <v>36</v>
      </c>
      <c r="C86" s="17" t="s">
        <v>72</v>
      </c>
      <c r="D86" s="52" t="s">
        <v>73</v>
      </c>
      <c r="E86" s="18" t="s">
        <v>14</v>
      </c>
      <c r="F86" s="52">
        <v>2023</v>
      </c>
      <c r="G86" s="27" t="s">
        <v>21</v>
      </c>
      <c r="H86" s="19"/>
      <c r="I86" s="19"/>
      <c r="J86" s="20">
        <f>IF($H$513=TRUE,H86*O86,IF($J$511&lt;168,H86*P86,IF($J$511&lt;336,H86*Q86,IF($J$511&lt;600,H86*R86,H86*S86))))</f>
        <v>0</v>
      </c>
      <c r="K86" s="51"/>
      <c r="L86" s="66"/>
      <c r="M86" s="7"/>
      <c r="N86" s="7"/>
      <c r="O86" s="7">
        <v>6</v>
      </c>
      <c r="P86" s="7">
        <v>7</v>
      </c>
      <c r="Q86" s="7">
        <f>'[2]2026'!U84</f>
        <v>6.8</v>
      </c>
      <c r="R86" s="7">
        <f>'[2]2026'!V84</f>
        <v>6.65</v>
      </c>
      <c r="S86" s="7">
        <f>'[2]2026'!W84</f>
        <v>6.45</v>
      </c>
    </row>
    <row r="87" spans="2:19" x14ac:dyDescent="0.3">
      <c r="B87" s="54" t="s">
        <v>36</v>
      </c>
      <c r="C87" s="17" t="s">
        <v>72</v>
      </c>
      <c r="D87" s="52" t="s">
        <v>73</v>
      </c>
      <c r="E87" s="18" t="s">
        <v>39</v>
      </c>
      <c r="F87" s="52">
        <v>2022</v>
      </c>
      <c r="G87" s="27" t="s">
        <v>21</v>
      </c>
      <c r="H87" s="19"/>
      <c r="I87" s="19"/>
      <c r="J87" s="20">
        <f>IF($H$513=TRUE,H87*O87,IF($J$511&lt;168,H87*P87,IF($J$511&lt;336,H87*Q87,IF($J$511&lt;600,H87*R87,H87*S87))))</f>
        <v>0</v>
      </c>
      <c r="K87" s="51"/>
      <c r="L87" s="66"/>
      <c r="M87" s="7"/>
      <c r="N87" s="7"/>
      <c r="O87" s="7">
        <v>14.25</v>
      </c>
      <c r="P87" s="7">
        <v>16.25</v>
      </c>
      <c r="Q87" s="7">
        <f>'[2]2026'!U85</f>
        <v>15.85</v>
      </c>
      <c r="R87" s="7">
        <f>'[2]2026'!V85</f>
        <v>15.55</v>
      </c>
      <c r="S87" s="7">
        <f>'[2]2026'!W85</f>
        <v>15.15</v>
      </c>
    </row>
    <row r="88" spans="2:19" ht="23.1" customHeight="1" x14ac:dyDescent="0.45">
      <c r="B88" s="22" t="s">
        <v>79</v>
      </c>
      <c r="C88" s="23" t="s">
        <v>75</v>
      </c>
      <c r="D88" s="12"/>
      <c r="E88" s="12"/>
      <c r="F88" s="12"/>
      <c r="G88" s="31"/>
      <c r="H88" s="14">
        <f>H89+H90+H91+H92+H93*2+H94</f>
        <v>0</v>
      </c>
      <c r="I88" s="14">
        <f>I89+I90+I91+I92+I93*2+I94</f>
        <v>0</v>
      </c>
      <c r="J88" s="32"/>
      <c r="K88" s="51"/>
      <c r="L88" s="66"/>
      <c r="M88" s="7"/>
      <c r="N88" s="7"/>
      <c r="O88" s="7">
        <v>0</v>
      </c>
      <c r="P88" s="7">
        <v>0</v>
      </c>
      <c r="Q88" s="7">
        <f>'[2]2026'!U87</f>
        <v>0</v>
      </c>
      <c r="R88" s="7">
        <f>'[2]2026'!V87</f>
        <v>0</v>
      </c>
      <c r="S88" s="7">
        <f>'[2]2026'!W87</f>
        <v>0</v>
      </c>
    </row>
    <row r="89" spans="2:19" x14ac:dyDescent="0.3">
      <c r="B89" s="54" t="s">
        <v>36</v>
      </c>
      <c r="C89" s="17" t="s">
        <v>78</v>
      </c>
      <c r="D89" s="52" t="s">
        <v>515</v>
      </c>
      <c r="E89" s="18" t="s">
        <v>14</v>
      </c>
      <c r="F89" s="52">
        <v>2023</v>
      </c>
      <c r="G89" s="27" t="s">
        <v>15</v>
      </c>
      <c r="H89" s="19"/>
      <c r="I89" s="19"/>
      <c r="J89" s="20">
        <f t="shared" ref="J89:J94" si="5">IF($H$513=TRUE,H89*O89,IF($J$511&lt;168,H89*P89,IF($J$511&lt;336,H89*Q89,IF($J$511&lt;600,H89*R89,H89*S89))))</f>
        <v>0</v>
      </c>
      <c r="K89" s="51"/>
      <c r="L89" s="66"/>
      <c r="M89" s="7"/>
      <c r="N89" s="7"/>
      <c r="O89" s="7">
        <v>8.25</v>
      </c>
      <c r="P89" s="7">
        <v>9.25</v>
      </c>
      <c r="Q89" s="7">
        <f>'[2]2026'!U89</f>
        <v>9.0500000000000007</v>
      </c>
      <c r="R89" s="7">
        <f>'[2]2026'!V89</f>
        <v>8.9</v>
      </c>
      <c r="S89" s="7">
        <f>'[2]2026'!W89</f>
        <v>8.6999999999999993</v>
      </c>
    </row>
    <row r="90" spans="2:19" x14ac:dyDescent="0.3">
      <c r="B90" s="54" t="s">
        <v>36</v>
      </c>
      <c r="C90" s="17" t="s">
        <v>61</v>
      </c>
      <c r="D90" s="52" t="s">
        <v>76</v>
      </c>
      <c r="E90" s="18" t="s">
        <v>14</v>
      </c>
      <c r="F90" s="52" t="s">
        <v>516</v>
      </c>
      <c r="G90" s="27" t="s">
        <v>21</v>
      </c>
      <c r="H90" s="19"/>
      <c r="I90" s="19"/>
      <c r="J90" s="20">
        <f t="shared" si="5"/>
        <v>0</v>
      </c>
      <c r="K90" s="51"/>
      <c r="L90" s="66"/>
      <c r="M90" s="7"/>
      <c r="N90" s="7"/>
      <c r="O90" s="7">
        <v>4.25</v>
      </c>
      <c r="P90" s="7">
        <v>5.25</v>
      </c>
      <c r="Q90" s="7">
        <f>'[2]2026'!U90</f>
        <v>5.05</v>
      </c>
      <c r="R90" s="7">
        <f>'[2]2026'!V90</f>
        <v>4.9000000000000004</v>
      </c>
      <c r="S90" s="7">
        <f>'[2]2026'!W90</f>
        <v>4.7</v>
      </c>
    </row>
    <row r="91" spans="2:19" x14ac:dyDescent="0.3">
      <c r="B91" s="54" t="s">
        <v>36</v>
      </c>
      <c r="C91" s="17" t="s">
        <v>77</v>
      </c>
      <c r="D91" s="52" t="s">
        <v>11</v>
      </c>
      <c r="E91" s="18" t="s">
        <v>14</v>
      </c>
      <c r="F91" s="52">
        <v>2023</v>
      </c>
      <c r="G91" s="27" t="s">
        <v>21</v>
      </c>
      <c r="H91" s="19"/>
      <c r="I91" s="19"/>
      <c r="J91" s="20">
        <f t="shared" si="5"/>
        <v>0</v>
      </c>
      <c r="K91" s="51"/>
      <c r="L91" s="66"/>
      <c r="M91" s="7"/>
      <c r="N91" s="7"/>
      <c r="O91" s="7">
        <v>7.8000000000000007</v>
      </c>
      <c r="P91" s="7">
        <v>8.8000000000000007</v>
      </c>
      <c r="Q91" s="7">
        <f>'[2]2026'!U91</f>
        <v>8.6000000000000014</v>
      </c>
      <c r="R91" s="7">
        <f>'[2]2026'!V91</f>
        <v>8.4500000000000011</v>
      </c>
      <c r="S91" s="7">
        <f>'[2]2026'!W91</f>
        <v>8.25</v>
      </c>
    </row>
    <row r="92" spans="2:19" x14ac:dyDescent="0.3">
      <c r="B92" s="54" t="s">
        <v>36</v>
      </c>
      <c r="C92" s="17" t="s">
        <v>78</v>
      </c>
      <c r="D92" s="52" t="s">
        <v>11</v>
      </c>
      <c r="E92" s="18" t="s">
        <v>14</v>
      </c>
      <c r="F92" s="52">
        <v>2024</v>
      </c>
      <c r="G92" s="27" t="s">
        <v>21</v>
      </c>
      <c r="H92" s="19"/>
      <c r="I92" s="19"/>
      <c r="J92" s="20">
        <f t="shared" si="5"/>
        <v>0</v>
      </c>
      <c r="K92" s="51"/>
      <c r="L92" s="66"/>
      <c r="M92" s="7"/>
      <c r="N92" s="7"/>
      <c r="O92" s="7">
        <v>8.5500000000000007</v>
      </c>
      <c r="P92" s="7">
        <v>9.5500000000000007</v>
      </c>
      <c r="Q92" s="7">
        <f>'[2]2026'!U92</f>
        <v>9.3500000000000014</v>
      </c>
      <c r="R92" s="7">
        <f>'[2]2026'!V92</f>
        <v>9.2000000000000011</v>
      </c>
      <c r="S92" s="7">
        <f>'[2]2026'!W92</f>
        <v>9</v>
      </c>
    </row>
    <row r="93" spans="2:19" x14ac:dyDescent="0.3">
      <c r="B93" s="54" t="s">
        <v>36</v>
      </c>
      <c r="C93" s="17" t="s">
        <v>78</v>
      </c>
      <c r="D93" s="52" t="s">
        <v>11</v>
      </c>
      <c r="E93" s="18" t="s">
        <v>39</v>
      </c>
      <c r="F93" s="52">
        <v>2024</v>
      </c>
      <c r="G93" s="27" t="s">
        <v>21</v>
      </c>
      <c r="H93" s="19"/>
      <c r="I93" s="19"/>
      <c r="J93" s="20">
        <f t="shared" si="5"/>
        <v>0</v>
      </c>
      <c r="K93" s="51"/>
      <c r="L93" s="66"/>
      <c r="M93" s="7"/>
      <c r="N93" s="7"/>
      <c r="O93" s="7">
        <v>20.100000000000001</v>
      </c>
      <c r="P93" s="7">
        <v>22.1</v>
      </c>
      <c r="Q93" s="7">
        <f>'[2]2026'!U93</f>
        <v>21.700000000000003</v>
      </c>
      <c r="R93" s="7">
        <f>'[2]2026'!V93</f>
        <v>21.400000000000002</v>
      </c>
      <c r="S93" s="7">
        <f>'[2]2026'!W93</f>
        <v>21</v>
      </c>
    </row>
    <row r="94" spans="2:19" x14ac:dyDescent="0.3">
      <c r="B94" s="54" t="s">
        <v>36</v>
      </c>
      <c r="C94" s="17" t="s">
        <v>82</v>
      </c>
      <c r="D94" s="52" t="s">
        <v>11</v>
      </c>
      <c r="E94" s="18" t="s">
        <v>14</v>
      </c>
      <c r="F94" s="52">
        <v>2024</v>
      </c>
      <c r="G94" s="27" t="s">
        <v>21</v>
      </c>
      <c r="H94" s="19"/>
      <c r="I94" s="19"/>
      <c r="J94" s="20">
        <f t="shared" si="5"/>
        <v>0</v>
      </c>
      <c r="K94" s="51"/>
      <c r="L94" s="66"/>
      <c r="M94" s="7"/>
      <c r="N94" s="7"/>
      <c r="O94" s="7">
        <v>10.950000000000001</v>
      </c>
      <c r="P94" s="7">
        <v>11.950000000000001</v>
      </c>
      <c r="Q94" s="7">
        <f>'[2]2026'!U94</f>
        <v>11.750000000000002</v>
      </c>
      <c r="R94" s="7">
        <f>'[2]2026'!V94</f>
        <v>11.600000000000001</v>
      </c>
      <c r="S94" s="7">
        <f>'[2]2026'!W94</f>
        <v>11.4</v>
      </c>
    </row>
    <row r="95" spans="2:19" ht="23.1" customHeight="1" x14ac:dyDescent="0.45">
      <c r="B95" s="22" t="s">
        <v>84</v>
      </c>
      <c r="C95" s="23" t="s">
        <v>80</v>
      </c>
      <c r="D95" s="12"/>
      <c r="E95" s="12"/>
      <c r="F95" s="12"/>
      <c r="G95" s="31"/>
      <c r="H95" s="14">
        <f>H96+H97+H98*2</f>
        <v>0</v>
      </c>
      <c r="I95" s="14">
        <f>I96+I97+I98*2</f>
        <v>0</v>
      </c>
      <c r="J95" s="32"/>
      <c r="K95" s="51"/>
      <c r="L95" s="66"/>
      <c r="M95" s="7"/>
      <c r="N95" s="7"/>
      <c r="O95" s="7">
        <v>0</v>
      </c>
      <c r="P95" s="7">
        <v>0</v>
      </c>
      <c r="Q95" s="7">
        <f>'[2]2026'!U96</f>
        <v>0</v>
      </c>
      <c r="R95" s="7">
        <f>'[2]2026'!V96</f>
        <v>0</v>
      </c>
      <c r="S95" s="7">
        <f>'[2]2026'!W96</f>
        <v>0</v>
      </c>
    </row>
    <row r="96" spans="2:19" x14ac:dyDescent="0.3">
      <c r="B96" s="54" t="s">
        <v>36</v>
      </c>
      <c r="C96" s="17" t="s">
        <v>67</v>
      </c>
      <c r="D96" s="52" t="s">
        <v>81</v>
      </c>
      <c r="E96" s="18" t="s">
        <v>14</v>
      </c>
      <c r="F96" s="52">
        <v>2022</v>
      </c>
      <c r="G96" s="27" t="s">
        <v>21</v>
      </c>
      <c r="H96" s="19"/>
      <c r="I96" s="19"/>
      <c r="J96" s="20">
        <f>IF($H$513=TRUE,H96*O96,IF($J$511&lt;168,H96*P96,IF($J$511&lt;336,H96*Q96,IF($J$511&lt;600,H96*R96,H96*S96))))</f>
        <v>0</v>
      </c>
      <c r="K96" s="51"/>
      <c r="L96" s="66"/>
      <c r="M96" s="7"/>
      <c r="N96" s="7"/>
      <c r="O96" s="7">
        <v>7.95</v>
      </c>
      <c r="P96" s="7">
        <v>8.9499999999999993</v>
      </c>
      <c r="Q96" s="7">
        <f>'[2]2026'!U98</f>
        <v>8.75</v>
      </c>
      <c r="R96" s="7">
        <f>'[2]2026'!V98</f>
        <v>8.6</v>
      </c>
      <c r="S96" s="7">
        <f>'[2]2026'!W98</f>
        <v>8.3999999999999986</v>
      </c>
    </row>
    <row r="97" spans="2:20" x14ac:dyDescent="0.3">
      <c r="B97" s="54" t="s">
        <v>36</v>
      </c>
      <c r="C97" s="17" t="s">
        <v>82</v>
      </c>
      <c r="D97" s="52" t="s">
        <v>83</v>
      </c>
      <c r="E97" s="18" t="s">
        <v>14</v>
      </c>
      <c r="F97" s="52">
        <v>2024</v>
      </c>
      <c r="G97" s="27" t="s">
        <v>21</v>
      </c>
      <c r="H97" s="19"/>
      <c r="I97" s="19"/>
      <c r="J97" s="20">
        <f>IF($H$513=TRUE,H97*O97,IF($J$511&lt;168,H97*P97,IF($J$511&lt;336,H97*Q97,IF($J$511&lt;600,H97*R97,H97*S97))))</f>
        <v>0</v>
      </c>
      <c r="K97" s="51"/>
      <c r="L97" s="66"/>
      <c r="M97" s="7"/>
      <c r="N97" s="7"/>
      <c r="O97" s="7">
        <v>13.25</v>
      </c>
      <c r="P97" s="7">
        <v>14.25</v>
      </c>
      <c r="Q97" s="7">
        <f>'[2]2026'!U99</f>
        <v>14.05</v>
      </c>
      <c r="R97" s="7">
        <f>'[2]2026'!V99</f>
        <v>13.9</v>
      </c>
      <c r="S97" s="7">
        <f>'[2]2026'!W99</f>
        <v>13.7</v>
      </c>
    </row>
    <row r="98" spans="2:20" x14ac:dyDescent="0.3">
      <c r="B98" s="54" t="s">
        <v>36</v>
      </c>
      <c r="C98" s="17" t="s">
        <v>82</v>
      </c>
      <c r="D98" s="52" t="s">
        <v>83</v>
      </c>
      <c r="E98" s="18" t="s">
        <v>39</v>
      </c>
      <c r="F98" s="52" t="s">
        <v>494</v>
      </c>
      <c r="G98" s="27" t="s">
        <v>21</v>
      </c>
      <c r="H98" s="19"/>
      <c r="I98" s="19"/>
      <c r="J98" s="20">
        <f>IF($H$513=TRUE,H98*O98,IF($J$511&lt;168,H98*P98,IF($J$511&lt;336,H98*Q98,IF($J$511&lt;600,H98*R98,H98*S98))))</f>
        <v>0</v>
      </c>
      <c r="K98" s="51"/>
      <c r="L98" s="66"/>
      <c r="M98" s="7"/>
      <c r="N98" s="7"/>
      <c r="O98" s="7">
        <v>29.35</v>
      </c>
      <c r="P98" s="7">
        <v>31.35</v>
      </c>
      <c r="Q98" s="7">
        <f>'[2]2026'!U100</f>
        <v>30.950000000000003</v>
      </c>
      <c r="R98" s="7">
        <f>'[2]2026'!V100</f>
        <v>30.650000000000002</v>
      </c>
      <c r="S98" s="7">
        <f>'[2]2026'!W100</f>
        <v>30.25</v>
      </c>
    </row>
    <row r="99" spans="2:20" ht="23.1" customHeight="1" x14ac:dyDescent="0.45">
      <c r="B99" s="58" t="s">
        <v>476</v>
      </c>
      <c r="C99" s="59" t="s">
        <v>85</v>
      </c>
      <c r="D99" s="12"/>
      <c r="E99" s="12"/>
      <c r="F99" s="12"/>
      <c r="G99" s="31"/>
      <c r="H99" s="14">
        <f>H100+H101+H102+H103+H104+H105*2+H106+H107*2+H108</f>
        <v>0</v>
      </c>
      <c r="I99" s="14">
        <f>I100+I101+I102+I103+I104+I105*2+I106+I107*2+I108</f>
        <v>0</v>
      </c>
      <c r="J99" s="32"/>
      <c r="K99" s="51"/>
      <c r="L99" s="66"/>
      <c r="M99" s="7"/>
      <c r="N99" s="7"/>
      <c r="O99" s="7"/>
      <c r="P99" s="7"/>
      <c r="Q99" s="7"/>
      <c r="R99" s="7"/>
      <c r="S99" s="7"/>
      <c r="T99" s="66"/>
    </row>
    <row r="100" spans="2:20" x14ac:dyDescent="0.3">
      <c r="B100" s="54" t="s">
        <v>11</v>
      </c>
      <c r="C100" s="17" t="s">
        <v>86</v>
      </c>
      <c r="D100" s="52" t="s">
        <v>11</v>
      </c>
      <c r="E100" s="18" t="s">
        <v>14</v>
      </c>
      <c r="F100" s="52">
        <v>2023</v>
      </c>
      <c r="G100" s="27" t="s">
        <v>15</v>
      </c>
      <c r="H100" s="19"/>
      <c r="I100" s="19"/>
      <c r="J100" s="20">
        <f t="shared" ref="J100:J108" si="6">IF($H$513=TRUE,H100*O100,IF($J$511&lt;168,H100*P100,IF($J$511&lt;336,H100*Q100,IF($J$511&lt;600,H100*R100,H100*S100))))</f>
        <v>0</v>
      </c>
      <c r="K100" s="51"/>
      <c r="L100" s="66"/>
      <c r="M100" s="7"/>
      <c r="N100" s="7"/>
      <c r="O100" s="7">
        <v>9.75</v>
      </c>
      <c r="P100" s="7">
        <v>10.75</v>
      </c>
      <c r="Q100" s="7">
        <f>'[2]2026'!U104</f>
        <v>10.55</v>
      </c>
      <c r="R100" s="7">
        <f>'[2]2026'!V104</f>
        <v>10.4</v>
      </c>
      <c r="S100" s="7">
        <f>'[2]2026'!W104</f>
        <v>10.199999999999999</v>
      </c>
    </row>
    <row r="101" spans="2:20" x14ac:dyDescent="0.3">
      <c r="B101" s="54" t="s">
        <v>36</v>
      </c>
      <c r="C101" s="17" t="s">
        <v>87</v>
      </c>
      <c r="D101" s="52" t="s">
        <v>88</v>
      </c>
      <c r="E101" s="18" t="s">
        <v>14</v>
      </c>
      <c r="F101" s="52">
        <v>2024</v>
      </c>
      <c r="G101" s="27" t="s">
        <v>15</v>
      </c>
      <c r="H101" s="19"/>
      <c r="I101" s="19"/>
      <c r="J101" s="20">
        <f t="shared" si="6"/>
        <v>0</v>
      </c>
      <c r="K101" s="51"/>
      <c r="L101" s="66"/>
      <c r="M101" s="7"/>
      <c r="N101" s="7"/>
      <c r="O101" s="7">
        <v>4.95</v>
      </c>
      <c r="P101" s="7">
        <v>5.95</v>
      </c>
      <c r="Q101" s="7">
        <f>'[2]2026'!U105</f>
        <v>5.75</v>
      </c>
      <c r="R101" s="7">
        <f>'[2]2026'!V105</f>
        <v>5.6000000000000005</v>
      </c>
      <c r="S101" s="7">
        <f>'[2]2026'!W105</f>
        <v>5.4</v>
      </c>
    </row>
    <row r="102" spans="2:20" x14ac:dyDescent="0.3">
      <c r="B102" s="54" t="s">
        <v>36</v>
      </c>
      <c r="C102" s="17" t="s">
        <v>89</v>
      </c>
      <c r="D102" s="52" t="s">
        <v>90</v>
      </c>
      <c r="E102" s="18" t="s">
        <v>14</v>
      </c>
      <c r="F102" s="52">
        <v>2023</v>
      </c>
      <c r="G102" s="27" t="s">
        <v>21</v>
      </c>
      <c r="H102" s="19"/>
      <c r="I102" s="19"/>
      <c r="J102" s="20">
        <f t="shared" si="6"/>
        <v>0</v>
      </c>
      <c r="K102" s="51"/>
      <c r="L102" s="66"/>
      <c r="M102" s="7"/>
      <c r="N102" s="7"/>
      <c r="O102" s="7">
        <v>4.95</v>
      </c>
      <c r="P102" s="7">
        <v>5.95</v>
      </c>
      <c r="Q102" s="7">
        <f>'[2]2026'!U106</f>
        <v>5.75</v>
      </c>
      <c r="R102" s="7">
        <f>'[2]2026'!V106</f>
        <v>5.6000000000000005</v>
      </c>
      <c r="S102" s="7">
        <f>'[2]2026'!W106</f>
        <v>5.4</v>
      </c>
    </row>
    <row r="103" spans="2:20" x14ac:dyDescent="0.3">
      <c r="B103" s="54" t="s">
        <v>36</v>
      </c>
      <c r="C103" s="17" t="s">
        <v>87</v>
      </c>
      <c r="D103" s="52" t="s">
        <v>88</v>
      </c>
      <c r="E103" s="18" t="s">
        <v>14</v>
      </c>
      <c r="F103" s="52">
        <v>2023</v>
      </c>
      <c r="G103" s="27" t="s">
        <v>21</v>
      </c>
      <c r="H103" s="19"/>
      <c r="I103" s="19"/>
      <c r="J103" s="20">
        <f t="shared" si="6"/>
        <v>0</v>
      </c>
      <c r="K103" s="51"/>
      <c r="L103" s="66"/>
      <c r="M103" s="7"/>
      <c r="N103" s="7"/>
      <c r="O103" s="7">
        <v>4.95</v>
      </c>
      <c r="P103" s="7">
        <v>5.95</v>
      </c>
      <c r="Q103" s="7">
        <f>'[2]2026'!U107</f>
        <v>5.75</v>
      </c>
      <c r="R103" s="7">
        <f>'[2]2026'!V107</f>
        <v>5.6000000000000005</v>
      </c>
      <c r="S103" s="7">
        <f>'[2]2026'!W107</f>
        <v>5.4</v>
      </c>
    </row>
    <row r="104" spans="2:20" x14ac:dyDescent="0.3">
      <c r="B104" s="54" t="s">
        <v>36</v>
      </c>
      <c r="C104" s="17" t="s">
        <v>91</v>
      </c>
      <c r="D104" s="52" t="s">
        <v>92</v>
      </c>
      <c r="E104" s="18" t="s">
        <v>14</v>
      </c>
      <c r="F104" s="52">
        <v>2024</v>
      </c>
      <c r="G104" s="27" t="s">
        <v>21</v>
      </c>
      <c r="H104" s="19"/>
      <c r="I104" s="19"/>
      <c r="J104" s="20">
        <f t="shared" si="6"/>
        <v>0</v>
      </c>
      <c r="K104" s="51"/>
      <c r="L104" s="66"/>
      <c r="M104" s="7"/>
      <c r="N104" s="7"/>
      <c r="O104" s="7">
        <v>7.45</v>
      </c>
      <c r="P104" s="7">
        <v>8.4499999999999993</v>
      </c>
      <c r="Q104" s="7">
        <f>'[2]2026'!U108</f>
        <v>8.25</v>
      </c>
      <c r="R104" s="7">
        <f>'[2]2026'!V108</f>
        <v>8.1</v>
      </c>
      <c r="S104" s="7">
        <f>'[2]2026'!W108</f>
        <v>7.8999999999999995</v>
      </c>
    </row>
    <row r="105" spans="2:20" x14ac:dyDescent="0.3">
      <c r="B105" s="54" t="s">
        <v>36</v>
      </c>
      <c r="C105" s="17" t="s">
        <v>91</v>
      </c>
      <c r="D105" s="52" t="s">
        <v>92</v>
      </c>
      <c r="E105" s="18" t="s">
        <v>39</v>
      </c>
      <c r="F105" s="52">
        <v>2023</v>
      </c>
      <c r="G105" s="27" t="s">
        <v>21</v>
      </c>
      <c r="H105" s="19"/>
      <c r="I105" s="19"/>
      <c r="J105" s="20">
        <f t="shared" si="6"/>
        <v>0</v>
      </c>
      <c r="K105" s="51"/>
      <c r="L105" s="66"/>
      <c r="M105" s="7"/>
      <c r="N105" s="7"/>
      <c r="O105" s="7">
        <v>15.8</v>
      </c>
      <c r="P105" s="7">
        <v>17.8</v>
      </c>
      <c r="Q105" s="7">
        <f>'[2]2026'!U109</f>
        <v>17.400000000000002</v>
      </c>
      <c r="R105" s="7">
        <f>'[2]2026'!V109</f>
        <v>17.100000000000001</v>
      </c>
      <c r="S105" s="7">
        <f>'[2]2026'!W109</f>
        <v>16.7</v>
      </c>
    </row>
    <row r="106" spans="2:20" x14ac:dyDescent="0.3">
      <c r="B106" s="54" t="s">
        <v>36</v>
      </c>
      <c r="C106" s="17" t="s">
        <v>91</v>
      </c>
      <c r="D106" s="52" t="s">
        <v>93</v>
      </c>
      <c r="E106" s="18" t="s">
        <v>14</v>
      </c>
      <c r="F106" s="52">
        <v>2022</v>
      </c>
      <c r="G106" s="27" t="s">
        <v>21</v>
      </c>
      <c r="H106" s="19"/>
      <c r="I106" s="19"/>
      <c r="J106" s="20">
        <f t="shared" si="6"/>
        <v>0</v>
      </c>
      <c r="K106" s="51"/>
      <c r="L106" s="66"/>
      <c r="M106" s="7"/>
      <c r="N106" s="7"/>
      <c r="O106" s="7">
        <v>8.5</v>
      </c>
      <c r="P106" s="7">
        <v>9.5</v>
      </c>
      <c r="Q106" s="7">
        <f>'[2]2026'!U110</f>
        <v>9.3000000000000007</v>
      </c>
      <c r="R106" s="7">
        <f>'[2]2026'!V110</f>
        <v>9.15</v>
      </c>
      <c r="S106" s="7">
        <f>'[2]2026'!W110</f>
        <v>8.9499999999999993</v>
      </c>
    </row>
    <row r="107" spans="2:20" x14ac:dyDescent="0.3">
      <c r="B107" s="54" t="s">
        <v>36</v>
      </c>
      <c r="C107" s="17" t="s">
        <v>91</v>
      </c>
      <c r="D107" s="52" t="s">
        <v>93</v>
      </c>
      <c r="E107" s="18" t="s">
        <v>39</v>
      </c>
      <c r="F107" s="52">
        <v>2023</v>
      </c>
      <c r="G107" s="27" t="s">
        <v>21</v>
      </c>
      <c r="H107" s="19"/>
      <c r="I107" s="19"/>
      <c r="J107" s="20">
        <f t="shared" si="6"/>
        <v>0</v>
      </c>
      <c r="K107" s="51"/>
      <c r="L107" s="66"/>
      <c r="M107" s="7"/>
      <c r="N107" s="7"/>
      <c r="O107" s="7">
        <v>17.900000000000002</v>
      </c>
      <c r="P107" s="7">
        <v>19.900000000000002</v>
      </c>
      <c r="Q107" s="7">
        <f>'[2]2026'!U111</f>
        <v>19.500000000000004</v>
      </c>
      <c r="R107" s="7">
        <f>'[2]2026'!V111</f>
        <v>19.200000000000003</v>
      </c>
      <c r="S107" s="7">
        <f>'[2]2026'!W111</f>
        <v>18.8</v>
      </c>
    </row>
    <row r="108" spans="2:20" x14ac:dyDescent="0.3">
      <c r="B108" s="54" t="s">
        <v>36</v>
      </c>
      <c r="C108" s="17" t="s">
        <v>91</v>
      </c>
      <c r="D108" s="52" t="s">
        <v>94</v>
      </c>
      <c r="E108" s="18" t="s">
        <v>14</v>
      </c>
      <c r="F108" s="52">
        <v>2021</v>
      </c>
      <c r="G108" s="27" t="s">
        <v>21</v>
      </c>
      <c r="H108" s="19"/>
      <c r="I108" s="19"/>
      <c r="J108" s="20">
        <f t="shared" si="6"/>
        <v>0</v>
      </c>
      <c r="K108" s="51"/>
      <c r="L108" s="66"/>
      <c r="M108" s="7"/>
      <c r="N108" s="7"/>
      <c r="O108" s="7">
        <v>9.75</v>
      </c>
      <c r="P108" s="7">
        <v>10.75</v>
      </c>
      <c r="Q108" s="7">
        <f>'[2]2026'!U112</f>
        <v>10.55</v>
      </c>
      <c r="R108" s="7">
        <f>'[2]2026'!V112</f>
        <v>10.4</v>
      </c>
      <c r="S108" s="7">
        <f>'[2]2026'!W112</f>
        <v>10.199999999999999</v>
      </c>
    </row>
    <row r="109" spans="2:20" ht="23.1" customHeight="1" x14ac:dyDescent="0.45">
      <c r="B109" s="22">
        <v>11</v>
      </c>
      <c r="C109" s="23" t="s">
        <v>95</v>
      </c>
      <c r="D109" s="12"/>
      <c r="E109" s="12"/>
      <c r="F109" s="12"/>
      <c r="G109" s="31"/>
      <c r="H109" s="14">
        <f>H110+H111+H112+H113+H114+H115+H116*2+H117*4+H118*6+H119*12+H120+H121*2+H122*6+H123*12+H124+H125+H126*5</f>
        <v>0</v>
      </c>
      <c r="I109" s="14">
        <f>I110+I111+I112+I113+I114+I115+I116*2+I117*4+I118*6+I119*12+I120+I121*2+I122*6+I123*12+I124+I125+I126*5</f>
        <v>0</v>
      </c>
      <c r="J109" s="32"/>
      <c r="K109" s="51"/>
      <c r="L109" s="66"/>
      <c r="M109" s="7"/>
      <c r="N109" s="7"/>
      <c r="O109" s="7">
        <v>0</v>
      </c>
      <c r="P109" s="7">
        <v>0</v>
      </c>
      <c r="Q109" s="7">
        <f>'[2]2026'!U116</f>
        <v>0</v>
      </c>
      <c r="R109" s="7">
        <f>'[2]2026'!V116</f>
        <v>0</v>
      </c>
      <c r="S109" s="7">
        <f>'[2]2026'!W116</f>
        <v>0</v>
      </c>
    </row>
    <row r="110" spans="2:20" x14ac:dyDescent="0.3">
      <c r="B110" s="54" t="s">
        <v>36</v>
      </c>
      <c r="C110" s="17" t="s">
        <v>87</v>
      </c>
      <c r="D110" s="52" t="s">
        <v>498</v>
      </c>
      <c r="E110" s="18" t="s">
        <v>14</v>
      </c>
      <c r="F110" s="52">
        <v>2025</v>
      </c>
      <c r="G110" s="27" t="s">
        <v>15</v>
      </c>
      <c r="H110" s="19"/>
      <c r="I110" s="19"/>
      <c r="J110" s="20">
        <f t="shared" ref="J110:J126" si="7">IF($H$513=TRUE,H110*O110,IF($J$511&lt;168,H110*P110,IF($J$511&lt;336,H110*Q110,IF($J$511&lt;600,H110*R110,H110*S110))))</f>
        <v>0</v>
      </c>
      <c r="K110" s="51"/>
      <c r="L110" s="66"/>
      <c r="M110" s="7"/>
      <c r="N110" s="7"/>
      <c r="O110" s="7">
        <v>5.95</v>
      </c>
      <c r="P110" s="7">
        <v>6.95</v>
      </c>
      <c r="Q110" s="7">
        <f>'[2]2026'!U118</f>
        <v>6.75</v>
      </c>
      <c r="R110" s="7">
        <f>'[2]2026'!V118</f>
        <v>6.6000000000000005</v>
      </c>
      <c r="S110" s="7">
        <f>'[2]2026'!W118</f>
        <v>6.4</v>
      </c>
    </row>
    <row r="111" spans="2:20" x14ac:dyDescent="0.3">
      <c r="B111" s="54" t="s">
        <v>36</v>
      </c>
      <c r="C111" s="17" t="s">
        <v>87</v>
      </c>
      <c r="D111" s="52" t="s">
        <v>96</v>
      </c>
      <c r="E111" s="18" t="s">
        <v>14</v>
      </c>
      <c r="F111" s="52">
        <v>2024</v>
      </c>
      <c r="G111" s="27" t="s">
        <v>15</v>
      </c>
      <c r="H111" s="19"/>
      <c r="I111" s="19"/>
      <c r="J111" s="20">
        <f t="shared" si="7"/>
        <v>0</v>
      </c>
      <c r="K111" s="51"/>
      <c r="L111" s="66"/>
      <c r="M111" s="7"/>
      <c r="N111" s="7"/>
      <c r="O111" s="7">
        <v>11.350000000000001</v>
      </c>
      <c r="P111" s="7">
        <v>12.350000000000001</v>
      </c>
      <c r="Q111" s="7">
        <f>'[2]2026'!U119</f>
        <v>12.150000000000002</v>
      </c>
      <c r="R111" s="7">
        <f>'[2]2026'!V119</f>
        <v>12.000000000000002</v>
      </c>
      <c r="S111" s="7">
        <f>'[2]2026'!W119</f>
        <v>11.8</v>
      </c>
    </row>
    <row r="112" spans="2:20" x14ac:dyDescent="0.3">
      <c r="B112" s="54" t="s">
        <v>36</v>
      </c>
      <c r="C112" s="17" t="s">
        <v>87</v>
      </c>
      <c r="D112" s="52" t="s">
        <v>97</v>
      </c>
      <c r="E112" s="18" t="s">
        <v>14</v>
      </c>
      <c r="F112" s="52">
        <v>2021</v>
      </c>
      <c r="G112" s="27" t="s">
        <v>15</v>
      </c>
      <c r="H112" s="19"/>
      <c r="I112" s="19"/>
      <c r="J112" s="20">
        <f t="shared" si="7"/>
        <v>0</v>
      </c>
      <c r="K112" s="51"/>
      <c r="L112" s="66"/>
      <c r="M112" s="7"/>
      <c r="N112" s="7"/>
      <c r="O112" s="7">
        <v>18.95</v>
      </c>
      <c r="P112" s="7">
        <v>19.95</v>
      </c>
      <c r="Q112" s="7">
        <f>'[2]2026'!U120</f>
        <v>19.75</v>
      </c>
      <c r="R112" s="7">
        <f>'[2]2026'!V120</f>
        <v>19.599999999999998</v>
      </c>
      <c r="S112" s="7">
        <f>'[2]2026'!W120</f>
        <v>19.399999999999999</v>
      </c>
    </row>
    <row r="113" spans="2:19" x14ac:dyDescent="0.3">
      <c r="B113" s="54" t="s">
        <v>36</v>
      </c>
      <c r="C113" s="17" t="s">
        <v>87</v>
      </c>
      <c r="D113" s="52" t="s">
        <v>477</v>
      </c>
      <c r="E113" s="18" t="s">
        <v>539</v>
      </c>
      <c r="F113" s="52">
        <v>2024</v>
      </c>
      <c r="G113" s="27" t="s">
        <v>21</v>
      </c>
      <c r="H113" s="19"/>
      <c r="I113" s="19"/>
      <c r="J113" s="20">
        <f t="shared" si="7"/>
        <v>0</v>
      </c>
      <c r="K113" s="51"/>
      <c r="L113" s="66"/>
      <c r="M113" s="7"/>
      <c r="N113" s="7"/>
      <c r="O113" s="7">
        <v>5.65</v>
      </c>
      <c r="P113" s="7">
        <v>6.65</v>
      </c>
      <c r="Q113" s="7">
        <f>'[2]2026'!U121</f>
        <v>6.45</v>
      </c>
      <c r="R113" s="7">
        <f>'[2]2026'!V121</f>
        <v>6.3000000000000007</v>
      </c>
      <c r="S113" s="7">
        <f>'[2]2026'!W121</f>
        <v>6.1000000000000005</v>
      </c>
    </row>
    <row r="114" spans="2:19" x14ac:dyDescent="0.3">
      <c r="B114" s="54" t="s">
        <v>36</v>
      </c>
      <c r="C114" s="17" t="s">
        <v>87</v>
      </c>
      <c r="D114" s="52" t="s">
        <v>99</v>
      </c>
      <c r="E114" s="18" t="s">
        <v>14</v>
      </c>
      <c r="F114" s="52">
        <v>2024</v>
      </c>
      <c r="G114" s="27" t="s">
        <v>21</v>
      </c>
      <c r="H114" s="19"/>
      <c r="I114" s="19"/>
      <c r="J114" s="20">
        <f t="shared" si="7"/>
        <v>0</v>
      </c>
      <c r="K114" s="51"/>
      <c r="L114" s="66"/>
      <c r="M114" s="7"/>
      <c r="N114" s="7"/>
      <c r="O114" s="7">
        <v>5.95</v>
      </c>
      <c r="P114" s="7">
        <v>6.95</v>
      </c>
      <c r="Q114" s="7">
        <f>'[2]2026'!U122</f>
        <v>6.75</v>
      </c>
      <c r="R114" s="7">
        <f>'[2]2026'!V122</f>
        <v>6.6000000000000005</v>
      </c>
      <c r="S114" s="7">
        <f>'[2]2026'!W122</f>
        <v>6.4</v>
      </c>
    </row>
    <row r="115" spans="2:19" x14ac:dyDescent="0.3">
      <c r="B115" s="54" t="s">
        <v>36</v>
      </c>
      <c r="C115" s="17" t="s">
        <v>87</v>
      </c>
      <c r="D115" s="52" t="s">
        <v>498</v>
      </c>
      <c r="E115" s="18" t="s">
        <v>14</v>
      </c>
      <c r="F115" s="52">
        <v>2022</v>
      </c>
      <c r="G115" s="27" t="s">
        <v>21</v>
      </c>
      <c r="H115" s="19"/>
      <c r="I115" s="19"/>
      <c r="J115" s="20">
        <f t="shared" si="7"/>
        <v>0</v>
      </c>
      <c r="K115" s="51"/>
      <c r="L115" s="66"/>
      <c r="M115" s="7"/>
      <c r="N115" s="7"/>
      <c r="O115" s="7">
        <v>5.95</v>
      </c>
      <c r="P115" s="7">
        <v>6.95</v>
      </c>
      <c r="Q115" s="7">
        <f>'[2]2026'!U123</f>
        <v>6.75</v>
      </c>
      <c r="R115" s="7">
        <f>'[2]2026'!V123</f>
        <v>6.6000000000000005</v>
      </c>
      <c r="S115" s="7">
        <f>'[2]2026'!W123</f>
        <v>6.4</v>
      </c>
    </row>
    <row r="116" spans="2:19" x14ac:dyDescent="0.3">
      <c r="B116" s="54" t="s">
        <v>36</v>
      </c>
      <c r="C116" s="17" t="s">
        <v>87</v>
      </c>
      <c r="D116" s="52" t="s">
        <v>498</v>
      </c>
      <c r="E116" s="18" t="s">
        <v>39</v>
      </c>
      <c r="F116" s="52">
        <v>2023</v>
      </c>
      <c r="G116" s="27" t="s">
        <v>21</v>
      </c>
      <c r="H116" s="19"/>
      <c r="I116" s="19"/>
      <c r="J116" s="20">
        <f t="shared" si="7"/>
        <v>0</v>
      </c>
      <c r="K116" s="51"/>
      <c r="L116" s="66"/>
      <c r="M116" s="7"/>
      <c r="N116" s="7"/>
      <c r="O116" s="7">
        <v>14.8</v>
      </c>
      <c r="P116" s="7">
        <v>16.8</v>
      </c>
      <c r="Q116" s="7">
        <f>'[2]2026'!U124</f>
        <v>16.400000000000002</v>
      </c>
      <c r="R116" s="7">
        <f>'[2]2026'!V124</f>
        <v>16.100000000000001</v>
      </c>
      <c r="S116" s="7">
        <f>'[2]2026'!W124</f>
        <v>15.700000000000001</v>
      </c>
    </row>
    <row r="117" spans="2:19" x14ac:dyDescent="0.3">
      <c r="B117" s="54" t="s">
        <v>36</v>
      </c>
      <c r="C117" s="17" t="s">
        <v>87</v>
      </c>
      <c r="D117" s="52" t="s">
        <v>498</v>
      </c>
      <c r="E117" s="18" t="s">
        <v>98</v>
      </c>
      <c r="F117" s="52">
        <v>2023</v>
      </c>
      <c r="G117" s="27" t="s">
        <v>21</v>
      </c>
      <c r="H117" s="19"/>
      <c r="I117" s="19"/>
      <c r="J117" s="20">
        <f t="shared" si="7"/>
        <v>0</v>
      </c>
      <c r="K117" s="51"/>
      <c r="L117" s="66"/>
      <c r="M117" s="7"/>
      <c r="N117" s="7"/>
      <c r="O117" s="7">
        <v>39.150000000000006</v>
      </c>
      <c r="P117" s="7">
        <v>42.150000000000006</v>
      </c>
      <c r="Q117" s="7">
        <f>'[2]2026'!U125</f>
        <v>41.550000000000004</v>
      </c>
      <c r="R117" s="7">
        <f>'[2]2026'!V125</f>
        <v>41.100000000000009</v>
      </c>
      <c r="S117" s="7">
        <f>'[2]2026'!W125</f>
        <v>40.500000000000007</v>
      </c>
    </row>
    <row r="118" spans="2:19" x14ac:dyDescent="0.3">
      <c r="B118" s="54" t="s">
        <v>36</v>
      </c>
      <c r="C118" s="17" t="s">
        <v>87</v>
      </c>
      <c r="D118" s="52" t="s">
        <v>498</v>
      </c>
      <c r="E118" s="18" t="s">
        <v>517</v>
      </c>
      <c r="F118" s="52" t="s">
        <v>518</v>
      </c>
      <c r="G118" s="27" t="s">
        <v>21</v>
      </c>
      <c r="H118" s="19"/>
      <c r="I118" s="19"/>
      <c r="J118" s="20">
        <f t="shared" si="7"/>
        <v>0</v>
      </c>
      <c r="K118" s="51"/>
      <c r="L118" s="66"/>
      <c r="M118" s="7"/>
      <c r="N118" s="7"/>
      <c r="O118" s="7">
        <v>103.25</v>
      </c>
      <c r="P118" s="7">
        <v>109.25</v>
      </c>
      <c r="Q118" s="7">
        <f>'[2]2026'!U126</f>
        <v>108.05</v>
      </c>
      <c r="R118" s="7">
        <f>'[2]2026'!V126</f>
        <v>106.85</v>
      </c>
      <c r="S118" s="7">
        <f>'[2]2026'!W126</f>
        <v>105.64999999999999</v>
      </c>
    </row>
    <row r="119" spans="2:19" x14ac:dyDescent="0.3">
      <c r="B119" s="54" t="s">
        <v>36</v>
      </c>
      <c r="C119" s="17" t="s">
        <v>87</v>
      </c>
      <c r="D119" s="52" t="s">
        <v>498</v>
      </c>
      <c r="E119" s="18" t="s">
        <v>519</v>
      </c>
      <c r="F119" s="52" t="s">
        <v>518</v>
      </c>
      <c r="G119" s="27" t="s">
        <v>21</v>
      </c>
      <c r="H119" s="19"/>
      <c r="I119" s="19"/>
      <c r="J119" s="20">
        <f t="shared" si="7"/>
        <v>0</v>
      </c>
      <c r="K119" s="51"/>
      <c r="L119" s="66"/>
      <c r="M119" s="7"/>
      <c r="N119" s="7"/>
      <c r="O119" s="7">
        <v>269.5</v>
      </c>
      <c r="P119" s="7">
        <v>281.5</v>
      </c>
      <c r="Q119" s="7">
        <f>'[2]2026'!U127</f>
        <v>279.10000000000002</v>
      </c>
      <c r="R119" s="7">
        <f>'[2]2026'!V127</f>
        <v>276.70000000000005</v>
      </c>
      <c r="S119" s="7">
        <f>'[2]2026'!W127</f>
        <v>274.30000000000007</v>
      </c>
    </row>
    <row r="120" spans="2:19" x14ac:dyDescent="0.3">
      <c r="B120" s="54" t="s">
        <v>36</v>
      </c>
      <c r="C120" s="17" t="s">
        <v>87</v>
      </c>
      <c r="D120" s="52" t="s">
        <v>100</v>
      </c>
      <c r="E120" s="18" t="s">
        <v>14</v>
      </c>
      <c r="F120" s="52">
        <v>2022</v>
      </c>
      <c r="G120" s="27" t="s">
        <v>21</v>
      </c>
      <c r="H120" s="19"/>
      <c r="I120" s="19"/>
      <c r="J120" s="20">
        <f t="shared" si="7"/>
        <v>0</v>
      </c>
      <c r="K120" s="51"/>
      <c r="L120" s="66"/>
      <c r="M120" s="7"/>
      <c r="N120" s="7"/>
      <c r="O120" s="7">
        <v>8.2000000000000011</v>
      </c>
      <c r="P120" s="7">
        <v>9.2000000000000011</v>
      </c>
      <c r="Q120" s="7">
        <f>'[2]2026'!U128</f>
        <v>9.0000000000000018</v>
      </c>
      <c r="R120" s="7">
        <f>'[2]2026'!V128</f>
        <v>8.8500000000000014</v>
      </c>
      <c r="S120" s="7">
        <f>'[2]2026'!W128</f>
        <v>8.65</v>
      </c>
    </row>
    <row r="121" spans="2:19" x14ac:dyDescent="0.3">
      <c r="B121" s="54" t="s">
        <v>36</v>
      </c>
      <c r="C121" s="17" t="s">
        <v>87</v>
      </c>
      <c r="D121" s="52" t="s">
        <v>100</v>
      </c>
      <c r="E121" s="18" t="s">
        <v>39</v>
      </c>
      <c r="F121" s="52">
        <v>2020</v>
      </c>
      <c r="G121" s="27" t="s">
        <v>21</v>
      </c>
      <c r="H121" s="19"/>
      <c r="I121" s="19"/>
      <c r="J121" s="20">
        <f t="shared" si="7"/>
        <v>0</v>
      </c>
      <c r="K121" s="51"/>
      <c r="L121" s="66"/>
      <c r="M121" s="7"/>
      <c r="N121" s="7"/>
      <c r="O121" s="7">
        <v>20.5</v>
      </c>
      <c r="P121" s="7">
        <v>22.5</v>
      </c>
      <c r="Q121" s="7">
        <f>'[2]2026'!U129</f>
        <v>22.1</v>
      </c>
      <c r="R121" s="7">
        <f>'[2]2026'!V129</f>
        <v>21.8</v>
      </c>
      <c r="S121" s="7">
        <f>'[2]2026'!W129</f>
        <v>21.4</v>
      </c>
    </row>
    <row r="122" spans="2:19" x14ac:dyDescent="0.3">
      <c r="B122" s="54" t="s">
        <v>36</v>
      </c>
      <c r="C122" s="17" t="s">
        <v>87</v>
      </c>
      <c r="D122" s="52" t="s">
        <v>100</v>
      </c>
      <c r="E122" s="18" t="s">
        <v>517</v>
      </c>
      <c r="F122" s="52" t="s">
        <v>518</v>
      </c>
      <c r="G122" s="27" t="s">
        <v>21</v>
      </c>
      <c r="H122" s="19"/>
      <c r="I122" s="19"/>
      <c r="J122" s="20">
        <f t="shared" si="7"/>
        <v>0</v>
      </c>
      <c r="K122" s="51"/>
      <c r="L122" s="66"/>
      <c r="M122" s="7"/>
      <c r="N122" s="7"/>
      <c r="O122" s="7">
        <v>128.55000000000001</v>
      </c>
      <c r="P122" s="7">
        <v>134.55000000000001</v>
      </c>
      <c r="Q122" s="7">
        <f>'[2]2026'!U130</f>
        <v>133.35000000000002</v>
      </c>
      <c r="R122" s="7">
        <f>'[2]2026'!V130</f>
        <v>132.15000000000003</v>
      </c>
      <c r="S122" s="7">
        <f>'[2]2026'!W130</f>
        <v>130.95000000000005</v>
      </c>
    </row>
    <row r="123" spans="2:19" x14ac:dyDescent="0.3">
      <c r="B123" s="54" t="s">
        <v>36</v>
      </c>
      <c r="C123" s="17" t="s">
        <v>87</v>
      </c>
      <c r="D123" s="52" t="s">
        <v>100</v>
      </c>
      <c r="E123" s="18" t="s">
        <v>519</v>
      </c>
      <c r="F123" s="52" t="s">
        <v>518</v>
      </c>
      <c r="G123" s="27" t="s">
        <v>21</v>
      </c>
      <c r="H123" s="19"/>
      <c r="I123" s="19"/>
      <c r="J123" s="20">
        <f t="shared" si="7"/>
        <v>0</v>
      </c>
      <c r="K123" s="51"/>
      <c r="L123" s="66"/>
      <c r="M123" s="7"/>
      <c r="N123" s="7"/>
      <c r="O123" s="7">
        <v>332.75</v>
      </c>
      <c r="P123" s="7">
        <v>344.75</v>
      </c>
      <c r="Q123" s="7">
        <f>'[2]2026'!U131</f>
        <v>342.35</v>
      </c>
      <c r="R123" s="7">
        <f>'[2]2026'!V131</f>
        <v>339.95000000000005</v>
      </c>
      <c r="S123" s="7">
        <f>'[2]2026'!W131</f>
        <v>337.55000000000007</v>
      </c>
    </row>
    <row r="124" spans="2:19" x14ac:dyDescent="0.3">
      <c r="B124" s="54" t="s">
        <v>36</v>
      </c>
      <c r="C124" s="17" t="s">
        <v>87</v>
      </c>
      <c r="D124" s="52" t="s">
        <v>96</v>
      </c>
      <c r="E124" s="18" t="s">
        <v>14</v>
      </c>
      <c r="F124" s="52">
        <v>2024</v>
      </c>
      <c r="G124" s="27" t="s">
        <v>21</v>
      </c>
      <c r="H124" s="19"/>
      <c r="I124" s="19"/>
      <c r="J124" s="20">
        <f t="shared" si="7"/>
        <v>0</v>
      </c>
      <c r="K124" s="51"/>
      <c r="L124" s="66"/>
      <c r="M124" s="7"/>
      <c r="N124" s="7"/>
      <c r="O124" s="7">
        <v>11.350000000000001</v>
      </c>
      <c r="P124" s="7">
        <v>12.350000000000001</v>
      </c>
      <c r="Q124" s="7">
        <f>'[2]2026'!U132</f>
        <v>12.150000000000002</v>
      </c>
      <c r="R124" s="7">
        <f>'[2]2026'!V132</f>
        <v>12.000000000000002</v>
      </c>
      <c r="S124" s="7">
        <f>'[2]2026'!W132</f>
        <v>11.8</v>
      </c>
    </row>
    <row r="125" spans="2:19" x14ac:dyDescent="0.3">
      <c r="B125" s="54" t="s">
        <v>36</v>
      </c>
      <c r="C125" s="17" t="s">
        <v>87</v>
      </c>
      <c r="D125" s="52" t="s">
        <v>101</v>
      </c>
      <c r="E125" s="18" t="s">
        <v>14</v>
      </c>
      <c r="F125" s="52">
        <v>2022</v>
      </c>
      <c r="G125" s="27" t="s">
        <v>21</v>
      </c>
      <c r="H125" s="19"/>
      <c r="I125" s="19"/>
      <c r="J125" s="20">
        <f t="shared" si="7"/>
        <v>0</v>
      </c>
      <c r="K125" s="51"/>
      <c r="L125" s="66"/>
      <c r="M125" s="7"/>
      <c r="N125" s="7"/>
      <c r="O125" s="7">
        <v>18.95</v>
      </c>
      <c r="P125" s="7">
        <v>19.95</v>
      </c>
      <c r="Q125" s="7">
        <f>'[2]2026'!U133</f>
        <v>19.75</v>
      </c>
      <c r="R125" s="7">
        <f>'[2]2026'!V133</f>
        <v>19.599999999999998</v>
      </c>
      <c r="S125" s="7">
        <f>'[2]2026'!W133</f>
        <v>19.399999999999999</v>
      </c>
    </row>
    <row r="126" spans="2:19" x14ac:dyDescent="0.3">
      <c r="B126" s="54" t="s">
        <v>36</v>
      </c>
      <c r="C126" s="17" t="s">
        <v>87</v>
      </c>
      <c r="D126" s="52" t="s">
        <v>102</v>
      </c>
      <c r="E126" s="18" t="s">
        <v>63</v>
      </c>
      <c r="F126" s="52" t="s">
        <v>64</v>
      </c>
      <c r="G126" s="27" t="s">
        <v>21</v>
      </c>
      <c r="H126" s="19"/>
      <c r="I126" s="19"/>
      <c r="J126" s="20">
        <f t="shared" si="7"/>
        <v>0</v>
      </c>
      <c r="K126" s="51"/>
      <c r="L126" s="66"/>
      <c r="M126" s="7"/>
      <c r="N126" s="7"/>
      <c r="O126" s="7">
        <v>14.350000000000001</v>
      </c>
      <c r="P126" s="7">
        <v>19.350000000000001</v>
      </c>
      <c r="Q126" s="7">
        <f>'[2]2026'!U134</f>
        <v>18.350000000000001</v>
      </c>
      <c r="R126" s="7">
        <f>'[2]2026'!V134</f>
        <v>17.600000000000001</v>
      </c>
      <c r="S126" s="7">
        <f>'[2]2026'!W134</f>
        <v>16.600000000000001</v>
      </c>
    </row>
    <row r="127" spans="2:19" ht="23.1" customHeight="1" x14ac:dyDescent="0.45">
      <c r="B127" s="22" t="s">
        <v>112</v>
      </c>
      <c r="C127" s="23" t="s">
        <v>103</v>
      </c>
      <c r="D127" s="12"/>
      <c r="E127" s="12"/>
      <c r="F127" s="12"/>
      <c r="G127" s="31"/>
      <c r="H127" s="14">
        <f>H128+H129+H130+H131+H132+H133*2+H134+H135*2+H136</f>
        <v>0</v>
      </c>
      <c r="I127" s="14">
        <f>I128+I129+I130+I131+I132+I133*2+I134+I135*2+I136</f>
        <v>0</v>
      </c>
      <c r="J127" s="32"/>
      <c r="K127" s="51"/>
      <c r="L127" s="66"/>
      <c r="M127" s="7"/>
      <c r="N127" s="7"/>
      <c r="O127" s="7">
        <v>0</v>
      </c>
      <c r="P127" s="7">
        <v>0</v>
      </c>
      <c r="Q127" s="7">
        <f>'[2]2026'!U138</f>
        <v>0</v>
      </c>
      <c r="R127" s="7">
        <f>'[2]2026'!V138</f>
        <v>0</v>
      </c>
      <c r="S127" s="7">
        <f>'[2]2026'!W138</f>
        <v>0</v>
      </c>
    </row>
    <row r="128" spans="2:19" x14ac:dyDescent="0.3">
      <c r="B128" s="54" t="s">
        <v>11</v>
      </c>
      <c r="C128" s="17" t="s">
        <v>104</v>
      </c>
      <c r="D128" s="52" t="s">
        <v>105</v>
      </c>
      <c r="E128" s="18" t="s">
        <v>14</v>
      </c>
      <c r="F128" s="52">
        <v>2024</v>
      </c>
      <c r="G128" s="27" t="s">
        <v>15</v>
      </c>
      <c r="H128" s="19"/>
      <c r="I128" s="19"/>
      <c r="J128" s="20">
        <f t="shared" ref="J128:J136" si="8">IF($H$513=TRUE,H128*O128,IF($J$511&lt;168,H128*P128,IF($J$511&lt;336,H128*Q128,IF($J$511&lt;600,H128*R128,H128*S128))))</f>
        <v>0</v>
      </c>
      <c r="K128" s="51"/>
      <c r="L128" s="66"/>
      <c r="M128" s="7"/>
      <c r="N128" s="7"/>
      <c r="O128" s="7">
        <v>4.3500000000000005</v>
      </c>
      <c r="P128" s="7">
        <v>5.3500000000000005</v>
      </c>
      <c r="Q128" s="7">
        <f>'[2]2026'!U140</f>
        <v>5.15</v>
      </c>
      <c r="R128" s="7">
        <f>'[2]2026'!V140</f>
        <v>5.0000000000000009</v>
      </c>
      <c r="S128" s="7">
        <f>'[2]2026'!W140</f>
        <v>4.8000000000000007</v>
      </c>
    </row>
    <row r="129" spans="2:19" x14ac:dyDescent="0.3">
      <c r="B129" s="54" t="s">
        <v>11</v>
      </c>
      <c r="C129" s="17" t="s">
        <v>106</v>
      </c>
      <c r="D129" s="52" t="s">
        <v>107</v>
      </c>
      <c r="E129" s="18" t="s">
        <v>14</v>
      </c>
      <c r="F129" s="52">
        <v>2025</v>
      </c>
      <c r="G129" s="27" t="s">
        <v>15</v>
      </c>
      <c r="H129" s="19"/>
      <c r="I129" s="19"/>
      <c r="J129" s="20">
        <f t="shared" si="8"/>
        <v>0</v>
      </c>
      <c r="K129" s="51"/>
      <c r="L129" s="66"/>
      <c r="M129" s="7"/>
      <c r="N129" s="7"/>
      <c r="O129" s="7">
        <v>22.35</v>
      </c>
      <c r="P129" s="7">
        <v>23.35</v>
      </c>
      <c r="Q129" s="7">
        <f>'[2]2026'!U141</f>
        <v>23.150000000000002</v>
      </c>
      <c r="R129" s="7">
        <f>'[2]2026'!V141</f>
        <v>23</v>
      </c>
      <c r="S129" s="7">
        <f>'[2]2026'!W141</f>
        <v>22.8</v>
      </c>
    </row>
    <row r="130" spans="2:19" x14ac:dyDescent="0.3">
      <c r="B130" s="54" t="s">
        <v>11</v>
      </c>
      <c r="C130" s="17" t="s">
        <v>106</v>
      </c>
      <c r="D130" s="52" t="s">
        <v>108</v>
      </c>
      <c r="E130" s="18" t="s">
        <v>14</v>
      </c>
      <c r="F130" s="52">
        <v>2023</v>
      </c>
      <c r="G130" s="27" t="s">
        <v>15</v>
      </c>
      <c r="H130" s="19"/>
      <c r="I130" s="19"/>
      <c r="J130" s="20">
        <f t="shared" si="8"/>
        <v>0</v>
      </c>
      <c r="K130" s="51"/>
      <c r="L130" s="66"/>
      <c r="M130" s="7"/>
      <c r="N130" s="7"/>
      <c r="O130" s="7">
        <v>35.1</v>
      </c>
      <c r="P130" s="7">
        <v>36.1</v>
      </c>
      <c r="Q130" s="7">
        <f>'[2]2026'!U142</f>
        <v>35.9</v>
      </c>
      <c r="R130" s="7">
        <f>'[2]2026'!V142</f>
        <v>35.75</v>
      </c>
      <c r="S130" s="7">
        <f>'[2]2026'!W142</f>
        <v>35.550000000000004</v>
      </c>
    </row>
    <row r="131" spans="2:19" x14ac:dyDescent="0.3">
      <c r="B131" s="54" t="s">
        <v>11</v>
      </c>
      <c r="C131" s="17" t="s">
        <v>104</v>
      </c>
      <c r="D131" s="52" t="s">
        <v>105</v>
      </c>
      <c r="E131" s="18" t="s">
        <v>14</v>
      </c>
      <c r="F131" s="52">
        <v>2024</v>
      </c>
      <c r="G131" s="27" t="s">
        <v>21</v>
      </c>
      <c r="H131" s="19"/>
      <c r="I131" s="19"/>
      <c r="J131" s="20">
        <f t="shared" si="8"/>
        <v>0</v>
      </c>
      <c r="K131" s="51"/>
      <c r="L131" s="66"/>
      <c r="M131" s="7"/>
      <c r="N131" s="7"/>
      <c r="O131" s="7">
        <v>4.3500000000000005</v>
      </c>
      <c r="P131" s="7">
        <v>5.3500000000000005</v>
      </c>
      <c r="Q131" s="7">
        <f>'[2]2026'!U143</f>
        <v>5.15</v>
      </c>
      <c r="R131" s="7">
        <f>'[2]2026'!V143</f>
        <v>5.0000000000000009</v>
      </c>
      <c r="S131" s="7">
        <f>'[2]2026'!W143</f>
        <v>4.8000000000000007</v>
      </c>
    </row>
    <row r="132" spans="2:19" x14ac:dyDescent="0.3">
      <c r="B132" s="54" t="s">
        <v>11</v>
      </c>
      <c r="C132" s="17" t="s">
        <v>109</v>
      </c>
      <c r="D132" s="52" t="s">
        <v>110</v>
      </c>
      <c r="E132" s="18" t="s">
        <v>14</v>
      </c>
      <c r="F132" s="52">
        <v>2023</v>
      </c>
      <c r="G132" s="27" t="s">
        <v>21</v>
      </c>
      <c r="H132" s="19"/>
      <c r="I132" s="19"/>
      <c r="J132" s="20">
        <f t="shared" si="8"/>
        <v>0</v>
      </c>
      <c r="K132" s="51"/>
      <c r="L132" s="66"/>
      <c r="M132" s="7"/>
      <c r="N132" s="7"/>
      <c r="O132" s="7">
        <v>8.7000000000000011</v>
      </c>
      <c r="P132" s="7">
        <v>9.7000000000000011</v>
      </c>
      <c r="Q132" s="7">
        <f>'[2]2026'!U144</f>
        <v>9.5000000000000018</v>
      </c>
      <c r="R132" s="7">
        <f>'[2]2026'!V144</f>
        <v>9.3500000000000014</v>
      </c>
      <c r="S132" s="7">
        <f>'[2]2026'!W144</f>
        <v>9.15</v>
      </c>
    </row>
    <row r="133" spans="2:19" x14ac:dyDescent="0.3">
      <c r="B133" s="54" t="s">
        <v>11</v>
      </c>
      <c r="C133" s="17" t="s">
        <v>109</v>
      </c>
      <c r="D133" s="52" t="s">
        <v>110</v>
      </c>
      <c r="E133" s="18" t="s">
        <v>39</v>
      </c>
      <c r="F133" s="52">
        <v>2021</v>
      </c>
      <c r="G133" s="27" t="s">
        <v>21</v>
      </c>
      <c r="H133" s="19"/>
      <c r="I133" s="19"/>
      <c r="J133" s="20">
        <f t="shared" si="8"/>
        <v>0</v>
      </c>
      <c r="K133" s="51"/>
      <c r="L133" s="66"/>
      <c r="M133" s="7"/>
      <c r="N133" s="7"/>
      <c r="O133" s="7">
        <v>19.5</v>
      </c>
      <c r="P133" s="7">
        <v>21.5</v>
      </c>
      <c r="Q133" s="7">
        <f>'[2]2026'!U145</f>
        <v>21.1</v>
      </c>
      <c r="R133" s="7">
        <f>'[2]2026'!V145</f>
        <v>20.8</v>
      </c>
      <c r="S133" s="7">
        <f>'[2]2026'!W145</f>
        <v>20.399999999999999</v>
      </c>
    </row>
    <row r="134" spans="2:19" x14ac:dyDescent="0.3">
      <c r="B134" s="54" t="s">
        <v>11</v>
      </c>
      <c r="C134" s="17" t="s">
        <v>106</v>
      </c>
      <c r="D134" s="52" t="s">
        <v>107</v>
      </c>
      <c r="E134" s="18" t="s">
        <v>14</v>
      </c>
      <c r="F134" s="52">
        <v>2024</v>
      </c>
      <c r="G134" s="27" t="s">
        <v>21</v>
      </c>
      <c r="H134" s="19"/>
      <c r="I134" s="19"/>
      <c r="J134" s="20">
        <f t="shared" si="8"/>
        <v>0</v>
      </c>
      <c r="K134" s="51"/>
      <c r="L134" s="66"/>
      <c r="M134" s="7"/>
      <c r="N134" s="7"/>
      <c r="O134" s="7">
        <v>17.7</v>
      </c>
      <c r="P134" s="7">
        <v>18.7</v>
      </c>
      <c r="Q134" s="7">
        <f>'[2]2026'!U146</f>
        <v>18.5</v>
      </c>
      <c r="R134" s="7">
        <f>'[2]2026'!V146</f>
        <v>18.349999999999998</v>
      </c>
      <c r="S134" s="7">
        <f>'[2]2026'!W146</f>
        <v>18.149999999999999</v>
      </c>
    </row>
    <row r="135" spans="2:19" x14ac:dyDescent="0.3">
      <c r="B135" s="54" t="s">
        <v>11</v>
      </c>
      <c r="C135" s="17" t="s">
        <v>106</v>
      </c>
      <c r="D135" s="52" t="s">
        <v>107</v>
      </c>
      <c r="E135" s="18" t="s">
        <v>39</v>
      </c>
      <c r="F135" s="52">
        <v>2024</v>
      </c>
      <c r="G135" s="27" t="s">
        <v>21</v>
      </c>
      <c r="H135" s="19"/>
      <c r="I135" s="19"/>
      <c r="J135" s="20">
        <f t="shared" si="8"/>
        <v>0</v>
      </c>
      <c r="K135" s="51"/>
      <c r="L135" s="66"/>
      <c r="M135" s="7"/>
      <c r="N135" s="7"/>
      <c r="O135" s="7">
        <v>37.450000000000003</v>
      </c>
      <c r="P135" s="7">
        <v>39.450000000000003</v>
      </c>
      <c r="Q135" s="7">
        <f>'[2]2026'!U147</f>
        <v>39.050000000000004</v>
      </c>
      <c r="R135" s="7">
        <f>'[2]2026'!V147</f>
        <v>38.75</v>
      </c>
      <c r="S135" s="7">
        <f>'[2]2026'!W147</f>
        <v>38.35</v>
      </c>
    </row>
    <row r="136" spans="2:19" x14ac:dyDescent="0.3">
      <c r="B136" s="54" t="s">
        <v>11</v>
      </c>
      <c r="C136" s="17" t="s">
        <v>106</v>
      </c>
      <c r="D136" s="52" t="s">
        <v>111</v>
      </c>
      <c r="E136" s="18" t="s">
        <v>14</v>
      </c>
      <c r="F136" s="52">
        <v>2018</v>
      </c>
      <c r="G136" s="27" t="s">
        <v>21</v>
      </c>
      <c r="H136" s="19"/>
      <c r="I136" s="19"/>
      <c r="J136" s="20">
        <f t="shared" si="8"/>
        <v>0</v>
      </c>
      <c r="K136" s="51"/>
      <c r="L136" s="66"/>
      <c r="M136" s="7"/>
      <c r="N136" s="7"/>
      <c r="O136" s="7">
        <v>33.9</v>
      </c>
      <c r="P136" s="7">
        <v>34.9</v>
      </c>
      <c r="Q136" s="7">
        <f>'[2]2026'!U148</f>
        <v>34.699999999999996</v>
      </c>
      <c r="R136" s="7">
        <f>'[2]2026'!V148</f>
        <v>34.549999999999997</v>
      </c>
      <c r="S136" s="7">
        <f>'[2]2026'!W148</f>
        <v>34.35</v>
      </c>
    </row>
    <row r="137" spans="2:19" ht="23.1" customHeight="1" x14ac:dyDescent="0.45">
      <c r="B137" s="22" t="s">
        <v>119</v>
      </c>
      <c r="C137" s="23" t="s">
        <v>113</v>
      </c>
      <c r="D137" s="12"/>
      <c r="E137" s="12"/>
      <c r="F137" s="12"/>
      <c r="G137" s="31"/>
      <c r="H137" s="14">
        <f>H138+H139</f>
        <v>0</v>
      </c>
      <c r="I137" s="14">
        <f>I138+I139</f>
        <v>0</v>
      </c>
      <c r="J137" s="32"/>
      <c r="K137" s="51"/>
      <c r="L137" s="66"/>
      <c r="M137" s="7"/>
      <c r="N137" s="7"/>
      <c r="O137" s="7">
        <v>0</v>
      </c>
      <c r="P137" s="7">
        <v>0</v>
      </c>
      <c r="Q137" s="7">
        <f>'[2]2026'!U150</f>
        <v>0</v>
      </c>
      <c r="R137" s="7">
        <f>'[2]2026'!V150</f>
        <v>0</v>
      </c>
      <c r="S137" s="7">
        <f>'[2]2026'!W150</f>
        <v>0</v>
      </c>
    </row>
    <row r="138" spans="2:19" x14ac:dyDescent="0.3">
      <c r="B138" s="54" t="s">
        <v>114</v>
      </c>
      <c r="C138" s="17" t="s">
        <v>115</v>
      </c>
      <c r="D138" s="52" t="s">
        <v>116</v>
      </c>
      <c r="E138" s="18" t="s">
        <v>14</v>
      </c>
      <c r="F138" s="52">
        <v>2025</v>
      </c>
      <c r="G138" s="27" t="s">
        <v>49</v>
      </c>
      <c r="H138" s="19"/>
      <c r="I138" s="19"/>
      <c r="J138" s="20">
        <f>IF($H$513=TRUE,H138*O138,IF($J$511&lt;168,H138*P138,IF($J$511&lt;336,H138*Q138,IF($J$511&lt;600,H138*R138,H138*S138))))</f>
        <v>0</v>
      </c>
      <c r="K138" s="51"/>
      <c r="L138" s="66"/>
      <c r="M138" s="7"/>
      <c r="N138" s="7"/>
      <c r="O138" s="7">
        <v>6</v>
      </c>
      <c r="P138" s="7">
        <v>7</v>
      </c>
      <c r="Q138" s="7">
        <f>'[2]2026'!U152</f>
        <v>6.8</v>
      </c>
      <c r="R138" s="7">
        <f>'[2]2026'!V152</f>
        <v>6.65</v>
      </c>
      <c r="S138" s="7">
        <f>'[2]2026'!W152</f>
        <v>6.45</v>
      </c>
    </row>
    <row r="139" spans="2:19" x14ac:dyDescent="0.3">
      <c r="B139" s="54" t="s">
        <v>114</v>
      </c>
      <c r="C139" s="17" t="s">
        <v>115</v>
      </c>
      <c r="D139" s="52" t="s">
        <v>117</v>
      </c>
      <c r="E139" s="18" t="s">
        <v>539</v>
      </c>
      <c r="F139" s="52">
        <v>2024</v>
      </c>
      <c r="G139" s="27" t="s">
        <v>49</v>
      </c>
      <c r="H139" s="19"/>
      <c r="I139" s="19"/>
      <c r="J139" s="20">
        <f>IF($H$513=TRUE,H139*O139,IF($J$511&lt;168,H139*P139,IF($J$511&lt;336,H139*Q139,IF($J$511&lt;600,H139*R139,H139*S139))))</f>
        <v>0</v>
      </c>
      <c r="K139" s="51"/>
      <c r="L139" s="66"/>
      <c r="M139" s="7"/>
      <c r="N139" s="7"/>
      <c r="O139" s="7">
        <v>7.7</v>
      </c>
      <c r="P139" s="7">
        <v>8.6999999999999993</v>
      </c>
      <c r="Q139" s="7">
        <f>'[2]2026'!U153</f>
        <v>8.5</v>
      </c>
      <c r="R139" s="7">
        <f>'[2]2026'!V153</f>
        <v>8.35</v>
      </c>
      <c r="S139" s="7">
        <f>'[2]2026'!W153</f>
        <v>8.1499999999999986</v>
      </c>
    </row>
    <row r="140" spans="2:19" ht="23.1" customHeight="1" x14ac:dyDescent="0.45">
      <c r="B140" s="22" t="s">
        <v>478</v>
      </c>
      <c r="C140" s="23" t="s">
        <v>120</v>
      </c>
      <c r="D140" s="12"/>
      <c r="E140" s="12"/>
      <c r="F140" s="12"/>
      <c r="G140" s="31"/>
      <c r="H140" s="14">
        <f>H141+H142+H143+H144+H145</f>
        <v>0</v>
      </c>
      <c r="I140" s="14">
        <f>I141+I142+I143+I144+I145</f>
        <v>0</v>
      </c>
      <c r="J140" s="32"/>
      <c r="K140" s="51"/>
      <c r="L140" s="66"/>
      <c r="M140" s="7"/>
      <c r="N140" s="7"/>
      <c r="O140" s="7">
        <v>0</v>
      </c>
      <c r="P140" s="7">
        <v>0</v>
      </c>
      <c r="Q140" s="7">
        <f>'[2]2026'!U156</f>
        <v>0</v>
      </c>
      <c r="R140" s="7">
        <f>'[2]2026'!V156</f>
        <v>0</v>
      </c>
      <c r="S140" s="7">
        <f>'[2]2026'!W156</f>
        <v>0</v>
      </c>
    </row>
    <row r="141" spans="2:19" x14ac:dyDescent="0.3">
      <c r="B141" s="54" t="s">
        <v>36</v>
      </c>
      <c r="C141" s="17" t="s">
        <v>121</v>
      </c>
      <c r="D141" s="52" t="s">
        <v>122</v>
      </c>
      <c r="E141" s="18" t="s">
        <v>14</v>
      </c>
      <c r="F141" s="52">
        <v>2024</v>
      </c>
      <c r="G141" s="27" t="s">
        <v>15</v>
      </c>
      <c r="H141" s="19"/>
      <c r="I141" s="19"/>
      <c r="J141" s="20">
        <f>IF($H$513=TRUE,H141*O141,IF($J$511&lt;168,H141*P141,IF($J$511&lt;336,H141*Q141,IF($J$511&lt;600,H141*R141,H141*S141))))</f>
        <v>0</v>
      </c>
      <c r="K141" s="51"/>
      <c r="L141" s="66"/>
      <c r="M141" s="7"/>
      <c r="N141" s="7"/>
      <c r="O141" s="7">
        <v>4.95</v>
      </c>
      <c r="P141" s="7">
        <v>5.95</v>
      </c>
      <c r="Q141" s="7">
        <f>'[2]2026'!U158</f>
        <v>5.75</v>
      </c>
      <c r="R141" s="7">
        <f>'[2]2026'!V158</f>
        <v>5.6000000000000005</v>
      </c>
      <c r="S141" s="7">
        <f>'[2]2026'!W158</f>
        <v>5.4</v>
      </c>
    </row>
    <row r="142" spans="2:19" x14ac:dyDescent="0.3">
      <c r="B142" s="54" t="s">
        <v>36</v>
      </c>
      <c r="C142" s="17" t="s">
        <v>121</v>
      </c>
      <c r="D142" s="52" t="s">
        <v>123</v>
      </c>
      <c r="E142" s="18" t="s">
        <v>14</v>
      </c>
      <c r="F142" s="52">
        <v>2024</v>
      </c>
      <c r="G142" s="27" t="s">
        <v>21</v>
      </c>
      <c r="H142" s="19"/>
      <c r="I142" s="19"/>
      <c r="J142" s="20">
        <f>IF($H$513=TRUE,H142*O142,IF($J$511&lt;168,H142*P142,IF($J$511&lt;336,H142*Q142,IF($J$511&lt;600,H142*R142,H142*S142))))</f>
        <v>0</v>
      </c>
      <c r="K142" s="51"/>
      <c r="L142" s="66"/>
      <c r="M142" s="7"/>
      <c r="N142" s="7"/>
      <c r="O142" s="7">
        <v>3.5</v>
      </c>
      <c r="P142" s="7">
        <v>4.5</v>
      </c>
      <c r="Q142" s="7">
        <f>'[2]2026'!U159</f>
        <v>4.3</v>
      </c>
      <c r="R142" s="7">
        <f>'[2]2026'!V159</f>
        <v>4.1500000000000004</v>
      </c>
      <c r="S142" s="7">
        <f>'[2]2026'!W159</f>
        <v>3.95</v>
      </c>
    </row>
    <row r="143" spans="2:19" x14ac:dyDescent="0.3">
      <c r="B143" s="54" t="s">
        <v>36</v>
      </c>
      <c r="C143" s="17" t="s">
        <v>124</v>
      </c>
      <c r="D143" s="52" t="s">
        <v>125</v>
      </c>
      <c r="E143" s="18" t="s">
        <v>14</v>
      </c>
      <c r="F143" s="52">
        <v>2023</v>
      </c>
      <c r="G143" s="27" t="s">
        <v>21</v>
      </c>
      <c r="H143" s="19"/>
      <c r="I143" s="19"/>
      <c r="J143" s="20">
        <f>IF($H$513=TRUE,H143*O143,IF($J$511&lt;168,H143*P143,IF($J$511&lt;336,H143*Q143,IF($J$511&lt;600,H143*R143,H143*S143))))</f>
        <v>0</v>
      </c>
      <c r="K143" s="51"/>
      <c r="L143" s="66"/>
      <c r="M143" s="7"/>
      <c r="N143" s="7"/>
      <c r="O143" s="7">
        <v>4.95</v>
      </c>
      <c r="P143" s="7">
        <v>5.95</v>
      </c>
      <c r="Q143" s="7">
        <f>'[2]2026'!U160</f>
        <v>5.75</v>
      </c>
      <c r="R143" s="7">
        <f>'[2]2026'!V160</f>
        <v>5.6000000000000005</v>
      </c>
      <c r="S143" s="7">
        <f>'[2]2026'!W160</f>
        <v>5.4</v>
      </c>
    </row>
    <row r="144" spans="2:19" x14ac:dyDescent="0.3">
      <c r="B144" s="54" t="s">
        <v>29</v>
      </c>
      <c r="C144" s="17" t="s">
        <v>124</v>
      </c>
      <c r="D144" s="52" t="s">
        <v>126</v>
      </c>
      <c r="E144" s="18" t="s">
        <v>14</v>
      </c>
      <c r="F144" s="52">
        <v>2021</v>
      </c>
      <c r="G144" s="27" t="s">
        <v>21</v>
      </c>
      <c r="H144" s="19"/>
      <c r="I144" s="19"/>
      <c r="J144" s="20">
        <f>IF($H$513=TRUE,H144*O144,IF($J$511&lt;168,H144*P144,IF($J$511&lt;336,H144*Q144,IF($J$511&lt;600,H144*R144,H144*S144))))</f>
        <v>0</v>
      </c>
      <c r="K144" s="51"/>
      <c r="L144" s="66"/>
      <c r="M144" s="7"/>
      <c r="N144" s="7"/>
      <c r="O144" s="7">
        <v>6.5</v>
      </c>
      <c r="P144" s="7">
        <v>7.5</v>
      </c>
      <c r="Q144" s="7">
        <f>'[2]2026'!U161</f>
        <v>7.3</v>
      </c>
      <c r="R144" s="7">
        <f>'[2]2026'!V161</f>
        <v>7.15</v>
      </c>
      <c r="S144" s="7">
        <f>'[2]2026'!W161</f>
        <v>6.95</v>
      </c>
    </row>
    <row r="145" spans="2:21" x14ac:dyDescent="0.3">
      <c r="B145" s="54" t="s">
        <v>29</v>
      </c>
      <c r="C145" s="17" t="s">
        <v>124</v>
      </c>
      <c r="D145" s="52" t="s">
        <v>127</v>
      </c>
      <c r="E145" s="18" t="s">
        <v>14</v>
      </c>
      <c r="F145" s="52">
        <v>2019</v>
      </c>
      <c r="G145" s="27" t="s">
        <v>21</v>
      </c>
      <c r="H145" s="19"/>
      <c r="I145" s="19"/>
      <c r="J145" s="20">
        <f>IF($H$513=TRUE,H145*O145,IF($J$511&lt;168,H145*P145,IF($J$511&lt;336,H145*Q145,IF($J$511&lt;600,H145*R145,H145*S145))))</f>
        <v>0</v>
      </c>
      <c r="K145" s="51"/>
      <c r="L145" s="66"/>
      <c r="M145" s="7"/>
      <c r="N145" s="7"/>
      <c r="O145" s="7">
        <v>18.95</v>
      </c>
      <c r="P145" s="7">
        <v>19.95</v>
      </c>
      <c r="Q145" s="7">
        <f>'[2]2026'!U162</f>
        <v>19.75</v>
      </c>
      <c r="R145" s="7">
        <f>'[2]2026'!V162</f>
        <v>19.599999999999998</v>
      </c>
      <c r="S145" s="7">
        <f>'[2]2026'!W162</f>
        <v>19.399999999999999</v>
      </c>
    </row>
    <row r="146" spans="2:21" x14ac:dyDescent="0.3">
      <c r="B146" s="57"/>
      <c r="C146" s="21"/>
      <c r="D146" s="33"/>
      <c r="E146" s="21"/>
      <c r="F146" s="21"/>
      <c r="G146" s="21"/>
      <c r="J146" s="34"/>
      <c r="K146" s="51"/>
      <c r="L146" s="66"/>
      <c r="M146" s="7"/>
      <c r="N146" s="7"/>
      <c r="O146" s="7"/>
      <c r="P146" s="7"/>
      <c r="Q146" s="7"/>
      <c r="R146" s="7"/>
      <c r="S146" s="7"/>
    </row>
    <row r="147" spans="2:21" ht="24" customHeight="1" x14ac:dyDescent="0.45">
      <c r="B147" s="35"/>
      <c r="C147" s="35"/>
      <c r="D147" s="109" t="s">
        <v>128</v>
      </c>
      <c r="E147" s="109"/>
      <c r="F147" s="109"/>
      <c r="G147" s="35"/>
      <c r="H147" s="35"/>
      <c r="I147" s="35"/>
      <c r="J147" s="35"/>
      <c r="K147" s="51"/>
      <c r="L147" s="66"/>
      <c r="M147" s="7"/>
      <c r="N147" s="7"/>
      <c r="O147" s="7"/>
      <c r="P147" s="7"/>
      <c r="Q147" s="7"/>
      <c r="R147" s="7"/>
      <c r="S147" s="7"/>
      <c r="T147" s="66"/>
      <c r="U147" s="66"/>
    </row>
    <row r="148" spans="2:21" x14ac:dyDescent="0.3">
      <c r="B148" s="57"/>
      <c r="C148" s="21"/>
      <c r="D148" s="33"/>
      <c r="E148" s="21"/>
      <c r="F148" s="21"/>
      <c r="G148" s="21"/>
      <c r="H148" s="3"/>
      <c r="I148" s="3"/>
      <c r="J148" s="34"/>
      <c r="K148" s="51"/>
      <c r="L148" s="66"/>
      <c r="M148" s="7"/>
      <c r="N148" s="7"/>
      <c r="O148" s="7"/>
      <c r="P148" s="7"/>
      <c r="Q148" s="7"/>
      <c r="R148" s="7"/>
      <c r="S148" s="7"/>
    </row>
    <row r="149" spans="2:21" ht="23.1" customHeight="1" x14ac:dyDescent="0.45">
      <c r="B149" s="22">
        <v>15</v>
      </c>
      <c r="C149" s="23" t="s">
        <v>129</v>
      </c>
      <c r="D149" s="12"/>
      <c r="E149" s="12"/>
      <c r="F149" s="12"/>
      <c r="G149" s="31"/>
      <c r="H149" s="14">
        <f>H150+H151+H152*2+H154</f>
        <v>0</v>
      </c>
      <c r="I149" s="14">
        <f>I150+I151+I152*2+I154</f>
        <v>0</v>
      </c>
      <c r="J149" s="32"/>
      <c r="K149" s="51"/>
      <c r="L149" s="66"/>
      <c r="M149" s="7"/>
      <c r="N149" s="7"/>
      <c r="O149" s="7">
        <v>0</v>
      </c>
      <c r="P149" s="7">
        <v>0</v>
      </c>
      <c r="Q149" s="7">
        <f>'[2]2026'!U164</f>
        <v>0</v>
      </c>
      <c r="R149" s="7">
        <f>'[2]2026'!V164</f>
        <v>0</v>
      </c>
      <c r="S149" s="7">
        <f>'[2]2026'!W164</f>
        <v>0</v>
      </c>
    </row>
    <row r="150" spans="2:21" x14ac:dyDescent="0.3">
      <c r="B150" s="54" t="s">
        <v>36</v>
      </c>
      <c r="C150" s="17" t="s">
        <v>130</v>
      </c>
      <c r="D150" s="52" t="s">
        <v>11</v>
      </c>
      <c r="E150" s="18" t="s">
        <v>14</v>
      </c>
      <c r="F150" s="52">
        <v>2024</v>
      </c>
      <c r="G150" s="27" t="s">
        <v>15</v>
      </c>
      <c r="H150" s="19"/>
      <c r="I150" s="19"/>
      <c r="J150" s="20">
        <f>IF($H$513=TRUE,H150*O150,IF($J$511&lt;168,H150*P150,IF($J$511&lt;336,H150*Q150,IF($J$511&lt;600,H150*R150,H150*S150))))</f>
        <v>0</v>
      </c>
      <c r="K150" s="51"/>
      <c r="L150" s="66"/>
      <c r="M150" s="7"/>
      <c r="N150" s="7"/>
      <c r="O150" s="7">
        <v>7.45</v>
      </c>
      <c r="P150" s="7">
        <v>8.4499999999999993</v>
      </c>
      <c r="Q150" s="7">
        <f>'[2]2026'!U166</f>
        <v>8.25</v>
      </c>
      <c r="R150" s="7">
        <f>'[2]2026'!V166</f>
        <v>8.1</v>
      </c>
      <c r="S150" s="7">
        <f>'[2]2026'!W166</f>
        <v>7.8999999999999995</v>
      </c>
    </row>
    <row r="151" spans="2:21" x14ac:dyDescent="0.3">
      <c r="B151" s="54" t="s">
        <v>36</v>
      </c>
      <c r="C151" s="17" t="s">
        <v>538</v>
      </c>
      <c r="D151" s="52" t="s">
        <v>11</v>
      </c>
      <c r="E151" s="18" t="s">
        <v>14</v>
      </c>
      <c r="F151" s="52">
        <v>2025</v>
      </c>
      <c r="G151" s="27" t="s">
        <v>49</v>
      </c>
      <c r="H151" s="19"/>
      <c r="I151" s="19"/>
      <c r="J151" s="20">
        <f>IF($H$513=TRUE,H151*O151,IF($J$511&lt;168,H151*P151,IF($J$511&lt;336,H151*Q151,IF($J$511&lt;600,H151*R151,H151*S151))))</f>
        <v>0</v>
      </c>
      <c r="K151" s="51"/>
      <c r="L151" s="66"/>
      <c r="M151" s="7"/>
      <c r="N151" s="7"/>
      <c r="O151" s="7">
        <v>5.45</v>
      </c>
      <c r="P151" s="7">
        <v>6.45</v>
      </c>
      <c r="Q151" s="7">
        <f>'[2]2026'!U167</f>
        <v>6.25</v>
      </c>
      <c r="R151" s="7">
        <f>'[2]2026'!V167</f>
        <v>6.1000000000000005</v>
      </c>
      <c r="S151" s="7">
        <f>'[2]2026'!W167</f>
        <v>5.9</v>
      </c>
    </row>
    <row r="152" spans="2:21" x14ac:dyDescent="0.3">
      <c r="B152" s="54" t="s">
        <v>36</v>
      </c>
      <c r="C152" s="17" t="s">
        <v>538</v>
      </c>
      <c r="D152" s="52" t="s">
        <v>11</v>
      </c>
      <c r="E152" s="18" t="s">
        <v>39</v>
      </c>
      <c r="F152" s="52">
        <v>2025</v>
      </c>
      <c r="G152" s="27" t="s">
        <v>49</v>
      </c>
      <c r="H152" s="19"/>
      <c r="I152" s="19"/>
      <c r="J152" s="20">
        <f>IF($H$513=TRUE,H152*O152,IF($J$511&lt;168,H152*P152,IF($J$511&lt;336,H152*Q152,IF($J$511&lt;600,H152*R152,H152*S152))))</f>
        <v>0</v>
      </c>
      <c r="K152" s="51"/>
      <c r="L152" s="66"/>
      <c r="M152" s="7"/>
      <c r="N152" s="7"/>
      <c r="O152" s="7">
        <v>13.100000000000001</v>
      </c>
      <c r="P152" s="7">
        <v>15.100000000000001</v>
      </c>
      <c r="Q152" s="7">
        <f>'[2]2026'!U168</f>
        <v>14.700000000000001</v>
      </c>
      <c r="R152" s="7">
        <f>'[2]2026'!V168</f>
        <v>14.400000000000002</v>
      </c>
      <c r="S152" s="7">
        <f>'[2]2026'!W168</f>
        <v>14.000000000000002</v>
      </c>
    </row>
    <row r="153" spans="2:21" x14ac:dyDescent="0.3">
      <c r="B153" s="54" t="s">
        <v>36</v>
      </c>
      <c r="C153" s="17" t="s">
        <v>538</v>
      </c>
      <c r="D153" s="52" t="s">
        <v>11</v>
      </c>
      <c r="E153" s="18" t="s">
        <v>98</v>
      </c>
      <c r="F153" s="52">
        <v>2025</v>
      </c>
      <c r="G153" s="27" t="s">
        <v>49</v>
      </c>
      <c r="H153" s="19"/>
      <c r="I153" s="19"/>
      <c r="J153" s="20">
        <f>IF($H$513=TRUE,H153*O153,IF($J$511&lt;168,H153*P153,IF($J$511&lt;336,H153*Q153,IF($J$511&lt;600,H153*R153,H153*S153))))</f>
        <v>0</v>
      </c>
      <c r="K153" s="51"/>
      <c r="L153" s="66"/>
      <c r="M153" s="7"/>
      <c r="N153" s="7"/>
      <c r="O153" s="7">
        <v>38.650000000000006</v>
      </c>
      <c r="P153" s="7">
        <v>41.650000000000006</v>
      </c>
      <c r="Q153" s="7">
        <f>'[2]2026'!U169</f>
        <v>41.050000000000004</v>
      </c>
      <c r="R153" s="7">
        <f>'[2]2026'!V169</f>
        <v>40.600000000000009</v>
      </c>
      <c r="S153" s="7">
        <f>'[2]2026'!W169</f>
        <v>40.000000000000007</v>
      </c>
    </row>
    <row r="154" spans="2:21" x14ac:dyDescent="0.3">
      <c r="B154" s="54" t="s">
        <v>36</v>
      </c>
      <c r="C154" s="17" t="s">
        <v>131</v>
      </c>
      <c r="D154" s="52" t="s">
        <v>11</v>
      </c>
      <c r="E154" s="18" t="s">
        <v>14</v>
      </c>
      <c r="F154" s="52">
        <v>2022</v>
      </c>
      <c r="G154" s="27" t="s">
        <v>21</v>
      </c>
      <c r="H154" s="19"/>
      <c r="I154" s="19"/>
      <c r="J154" s="20">
        <f>IF($H$513=TRUE,H154*O154,IF($J$511&lt;168,H154*P154,IF($J$511&lt;336,H154*Q154,IF($J$511&lt;600,H154*R154,H154*S154))))</f>
        <v>0</v>
      </c>
      <c r="K154" s="51"/>
      <c r="L154" s="66"/>
      <c r="M154" s="7"/>
      <c r="N154" s="7"/>
      <c r="O154" s="7">
        <v>6.45</v>
      </c>
      <c r="P154" s="7">
        <v>7.45</v>
      </c>
      <c r="Q154" s="7">
        <f>'[2]2026'!U170</f>
        <v>7.25</v>
      </c>
      <c r="R154" s="7">
        <f>'[2]2026'!V170</f>
        <v>7.1000000000000005</v>
      </c>
      <c r="S154" s="7">
        <f>'[2]2026'!W170</f>
        <v>6.9</v>
      </c>
    </row>
    <row r="155" spans="2:21" ht="23.1" customHeight="1" x14ac:dyDescent="0.45">
      <c r="B155" s="22">
        <v>16</v>
      </c>
      <c r="C155" s="23" t="s">
        <v>479</v>
      </c>
      <c r="D155" s="12"/>
      <c r="E155" s="12"/>
      <c r="F155" s="12"/>
      <c r="G155" s="31"/>
      <c r="H155" s="14">
        <f>SUM(H156:H162)+H159+H161</f>
        <v>0</v>
      </c>
      <c r="I155" s="14">
        <f>SUM(I156:I162)+I159+I161</f>
        <v>0</v>
      </c>
      <c r="J155" s="32"/>
      <c r="K155" s="51"/>
      <c r="L155" s="66"/>
      <c r="M155" s="7"/>
      <c r="N155" s="7"/>
      <c r="O155" s="7">
        <v>0</v>
      </c>
      <c r="P155" s="7">
        <v>0</v>
      </c>
      <c r="Q155" s="7">
        <f>'[2]2026'!U172</f>
        <v>0</v>
      </c>
      <c r="R155" s="7">
        <f>'[2]2026'!V172</f>
        <v>0</v>
      </c>
      <c r="S155" s="7">
        <f>'[2]2026'!W172</f>
        <v>0</v>
      </c>
    </row>
    <row r="156" spans="2:21" x14ac:dyDescent="0.3">
      <c r="B156" s="54" t="s">
        <v>114</v>
      </c>
      <c r="C156" s="17" t="s">
        <v>480</v>
      </c>
      <c r="D156" s="52" t="s">
        <v>481</v>
      </c>
      <c r="E156" s="18" t="s">
        <v>14</v>
      </c>
      <c r="F156" s="52">
        <v>2024</v>
      </c>
      <c r="G156" s="27" t="s">
        <v>15</v>
      </c>
      <c r="H156" s="19"/>
      <c r="I156" s="19"/>
      <c r="J156" s="20">
        <f t="shared" ref="J156:J162" si="9">IF($H$513=TRUE,H156*O156,IF($J$511&lt;168,H156*P156,IF($J$511&lt;336,H156*Q156,IF($J$511&lt;600,H156*R156,H156*S156))))</f>
        <v>0</v>
      </c>
      <c r="K156" s="51"/>
      <c r="L156" s="66"/>
      <c r="M156" s="7"/>
      <c r="N156" s="7"/>
      <c r="O156" s="7">
        <v>11.700000000000001</v>
      </c>
      <c r="P156" s="7">
        <v>12.700000000000001</v>
      </c>
      <c r="Q156" s="7">
        <f>'[2]2026'!U174</f>
        <v>12.500000000000002</v>
      </c>
      <c r="R156" s="7">
        <f>'[2]2026'!V174</f>
        <v>12.350000000000001</v>
      </c>
      <c r="S156" s="7">
        <f>'[2]2026'!W174</f>
        <v>12.15</v>
      </c>
    </row>
    <row r="157" spans="2:21" x14ac:dyDescent="0.3">
      <c r="B157" s="54" t="s">
        <v>114</v>
      </c>
      <c r="C157" s="17" t="s">
        <v>482</v>
      </c>
      <c r="D157" s="52" t="s">
        <v>483</v>
      </c>
      <c r="E157" s="18" t="s">
        <v>14</v>
      </c>
      <c r="F157" s="52">
        <v>2025</v>
      </c>
      <c r="G157" s="27" t="s">
        <v>15</v>
      </c>
      <c r="H157" s="19"/>
      <c r="I157" s="19"/>
      <c r="J157" s="20">
        <f t="shared" si="9"/>
        <v>0</v>
      </c>
      <c r="K157" s="51"/>
      <c r="L157" s="66"/>
      <c r="M157" s="7"/>
      <c r="N157" s="7"/>
      <c r="O157" s="7">
        <v>12.100000000000001</v>
      </c>
      <c r="P157" s="7">
        <v>13.100000000000001</v>
      </c>
      <c r="Q157" s="7">
        <f>'[2]2026'!U175</f>
        <v>12.900000000000002</v>
      </c>
      <c r="R157" s="7">
        <f>'[2]2026'!V175</f>
        <v>12.750000000000002</v>
      </c>
      <c r="S157" s="7">
        <f>'[2]2026'!W175</f>
        <v>12.55</v>
      </c>
    </row>
    <row r="158" spans="2:21" x14ac:dyDescent="0.3">
      <c r="B158" s="54" t="s">
        <v>114</v>
      </c>
      <c r="C158" s="17" t="s">
        <v>482</v>
      </c>
      <c r="D158" s="52" t="s">
        <v>484</v>
      </c>
      <c r="E158" s="18" t="s">
        <v>14</v>
      </c>
      <c r="F158" s="52">
        <v>2025</v>
      </c>
      <c r="G158" s="27" t="s">
        <v>49</v>
      </c>
      <c r="H158" s="19"/>
      <c r="I158" s="19"/>
      <c r="J158" s="20">
        <f t="shared" si="9"/>
        <v>0</v>
      </c>
      <c r="K158" s="51"/>
      <c r="L158" s="66"/>
      <c r="M158" s="7"/>
      <c r="N158" s="7"/>
      <c r="O158" s="7">
        <v>8.5500000000000007</v>
      </c>
      <c r="P158" s="7">
        <v>9.5500000000000007</v>
      </c>
      <c r="Q158" s="7">
        <f>'[2]2026'!U176</f>
        <v>9.3500000000000014</v>
      </c>
      <c r="R158" s="7">
        <f>'[2]2026'!V176</f>
        <v>9.2000000000000011</v>
      </c>
      <c r="S158" s="7">
        <f>'[2]2026'!W176</f>
        <v>9</v>
      </c>
    </row>
    <row r="159" spans="2:21" x14ac:dyDescent="0.3">
      <c r="B159" s="54" t="s">
        <v>114</v>
      </c>
      <c r="C159" s="17" t="s">
        <v>482</v>
      </c>
      <c r="D159" s="52" t="s">
        <v>484</v>
      </c>
      <c r="E159" s="18" t="s">
        <v>39</v>
      </c>
      <c r="F159" s="52" t="s">
        <v>494</v>
      </c>
      <c r="G159" s="27" t="s">
        <v>49</v>
      </c>
      <c r="H159" s="19"/>
      <c r="I159" s="19"/>
      <c r="J159" s="20">
        <f t="shared" si="9"/>
        <v>0</v>
      </c>
      <c r="K159" s="51"/>
      <c r="L159" s="66"/>
      <c r="M159" s="7"/>
      <c r="N159" s="7"/>
      <c r="O159" s="7">
        <v>18.650000000000002</v>
      </c>
      <c r="P159" s="7">
        <v>20.650000000000002</v>
      </c>
      <c r="Q159" s="7">
        <f>'[2]2026'!U177</f>
        <v>20.250000000000004</v>
      </c>
      <c r="R159" s="7">
        <f>'[2]2026'!V177</f>
        <v>19.950000000000003</v>
      </c>
      <c r="S159" s="7">
        <f>'[2]2026'!W177</f>
        <v>19.55</v>
      </c>
    </row>
    <row r="160" spans="2:21" x14ac:dyDescent="0.3">
      <c r="B160" s="54" t="s">
        <v>114</v>
      </c>
      <c r="C160" s="17" t="s">
        <v>482</v>
      </c>
      <c r="D160" s="52" t="s">
        <v>485</v>
      </c>
      <c r="E160" s="18" t="s">
        <v>14</v>
      </c>
      <c r="F160" s="52">
        <v>2024</v>
      </c>
      <c r="G160" s="27" t="s">
        <v>21</v>
      </c>
      <c r="H160" s="19"/>
      <c r="I160" s="19"/>
      <c r="J160" s="20">
        <f t="shared" si="9"/>
        <v>0</v>
      </c>
      <c r="K160" s="51"/>
      <c r="L160" s="66"/>
      <c r="M160" s="7"/>
      <c r="N160" s="7"/>
      <c r="O160" s="7">
        <v>11.700000000000001</v>
      </c>
      <c r="P160" s="7">
        <v>12.700000000000001</v>
      </c>
      <c r="Q160" s="7">
        <f>'[2]2026'!U178</f>
        <v>12.500000000000002</v>
      </c>
      <c r="R160" s="7">
        <f>'[2]2026'!V178</f>
        <v>12.350000000000001</v>
      </c>
      <c r="S160" s="7">
        <f>'[2]2026'!W178</f>
        <v>12.15</v>
      </c>
    </row>
    <row r="161" spans="2:20" x14ac:dyDescent="0.3">
      <c r="B161" s="54" t="s">
        <v>114</v>
      </c>
      <c r="C161" s="17" t="s">
        <v>482</v>
      </c>
      <c r="D161" s="52" t="s">
        <v>485</v>
      </c>
      <c r="E161" s="18" t="s">
        <v>39</v>
      </c>
      <c r="F161" s="52">
        <v>2023</v>
      </c>
      <c r="G161" s="27" t="s">
        <v>21</v>
      </c>
      <c r="H161" s="19"/>
      <c r="I161" s="19"/>
      <c r="J161" s="20">
        <f t="shared" si="9"/>
        <v>0</v>
      </c>
      <c r="K161" s="51"/>
      <c r="L161" s="66"/>
      <c r="M161" s="7"/>
      <c r="N161" s="7"/>
      <c r="O161" s="7">
        <v>24.35</v>
      </c>
      <c r="P161" s="7">
        <v>26.35</v>
      </c>
      <c r="Q161" s="7">
        <f>'[2]2026'!U179</f>
        <v>25.950000000000003</v>
      </c>
      <c r="R161" s="7">
        <f>'[2]2026'!V179</f>
        <v>25.650000000000002</v>
      </c>
      <c r="S161" s="7">
        <f>'[2]2026'!W179</f>
        <v>25.25</v>
      </c>
    </row>
    <row r="162" spans="2:20" x14ac:dyDescent="0.3">
      <c r="B162" s="54" t="s">
        <v>114</v>
      </c>
      <c r="C162" s="17" t="s">
        <v>482</v>
      </c>
      <c r="D162" s="52" t="s">
        <v>499</v>
      </c>
      <c r="E162" s="18" t="s">
        <v>14</v>
      </c>
      <c r="F162" s="52">
        <v>2024</v>
      </c>
      <c r="G162" s="27" t="s">
        <v>21</v>
      </c>
      <c r="H162" s="19"/>
      <c r="I162" s="19"/>
      <c r="J162" s="20">
        <f t="shared" si="9"/>
        <v>0</v>
      </c>
      <c r="K162" s="51"/>
      <c r="L162" s="66"/>
      <c r="M162" s="7"/>
      <c r="N162" s="7"/>
      <c r="O162" s="7">
        <v>14.55</v>
      </c>
      <c r="P162" s="7">
        <v>15.55</v>
      </c>
      <c r="Q162" s="7">
        <f>'[2]2026'!U180</f>
        <v>15.350000000000001</v>
      </c>
      <c r="R162" s="7">
        <f>'[2]2026'!V180</f>
        <v>15.200000000000001</v>
      </c>
      <c r="S162" s="7">
        <f>'[2]2026'!W180</f>
        <v>15</v>
      </c>
    </row>
    <row r="163" spans="2:20" x14ac:dyDescent="0.3">
      <c r="B163" s="57"/>
      <c r="C163" s="21"/>
      <c r="D163" s="33"/>
      <c r="E163" s="21"/>
      <c r="F163" s="21"/>
      <c r="G163" s="21"/>
      <c r="J163" s="34"/>
      <c r="K163" s="51"/>
      <c r="L163" s="66"/>
      <c r="M163" s="7"/>
      <c r="N163" s="7"/>
      <c r="O163" s="7"/>
      <c r="P163" s="7"/>
      <c r="Q163" s="7"/>
      <c r="R163" s="7"/>
      <c r="S163" s="7"/>
    </row>
    <row r="164" spans="2:20" ht="24" customHeight="1" x14ac:dyDescent="0.45">
      <c r="B164" s="35"/>
      <c r="C164" s="35"/>
      <c r="D164" s="109" t="s">
        <v>132</v>
      </c>
      <c r="E164" s="109"/>
      <c r="F164" s="109"/>
      <c r="G164" s="35"/>
      <c r="H164" s="35"/>
      <c r="I164" s="35"/>
      <c r="J164" s="35"/>
      <c r="K164" s="51"/>
      <c r="L164" s="66"/>
      <c r="M164" s="7"/>
      <c r="N164" s="7"/>
      <c r="O164" s="7"/>
      <c r="P164" s="7"/>
      <c r="Q164" s="7"/>
      <c r="R164" s="7"/>
      <c r="S164" s="7"/>
      <c r="T164" s="66"/>
    </row>
    <row r="165" spans="2:20" ht="17.850000000000001" customHeight="1" x14ac:dyDescent="0.45">
      <c r="B165" s="36"/>
      <c r="C165" s="36"/>
      <c r="D165" s="37"/>
      <c r="E165" s="36"/>
      <c r="F165" s="36"/>
      <c r="G165" s="36"/>
      <c r="H165" s="3"/>
      <c r="I165" s="3"/>
      <c r="J165" s="36"/>
      <c r="K165" s="51"/>
      <c r="L165" s="66"/>
      <c r="M165" s="7"/>
      <c r="N165" s="7"/>
      <c r="O165" s="7"/>
      <c r="P165" s="7"/>
      <c r="Q165" s="7"/>
      <c r="R165" s="7"/>
      <c r="S165" s="7"/>
    </row>
    <row r="166" spans="2:20" ht="23.1" customHeight="1" x14ac:dyDescent="0.45">
      <c r="B166" s="68">
        <v>17</v>
      </c>
      <c r="C166" s="69" t="s">
        <v>133</v>
      </c>
      <c r="D166" s="70"/>
      <c r="E166" s="71"/>
      <c r="F166" s="71"/>
      <c r="G166" s="71"/>
      <c r="H166" s="72">
        <f>SUM(H167:H179)</f>
        <v>0</v>
      </c>
      <c r="I166" s="72">
        <f>SUM(I167:I179)</f>
        <v>0</v>
      </c>
      <c r="J166" s="73"/>
      <c r="K166" s="51"/>
      <c r="L166" s="66"/>
      <c r="M166" s="7"/>
      <c r="N166" s="7"/>
      <c r="O166" s="7">
        <v>0</v>
      </c>
      <c r="P166" s="7">
        <v>0</v>
      </c>
      <c r="Q166" s="7">
        <f>'[2]2026'!U182</f>
        <v>0</v>
      </c>
      <c r="R166" s="7">
        <f>'[2]2026'!V182</f>
        <v>0</v>
      </c>
      <c r="S166" s="7">
        <f>'[2]2026'!W182</f>
        <v>0</v>
      </c>
    </row>
    <row r="167" spans="2:20" x14ac:dyDescent="0.3">
      <c r="B167" s="74" t="s">
        <v>134</v>
      </c>
      <c r="C167" s="75" t="s">
        <v>486</v>
      </c>
      <c r="D167" s="76" t="s">
        <v>11</v>
      </c>
      <c r="E167" s="77" t="s">
        <v>14</v>
      </c>
      <c r="F167" s="76">
        <v>2024</v>
      </c>
      <c r="G167" s="78" t="s">
        <v>15</v>
      </c>
      <c r="H167" s="79"/>
      <c r="I167" s="79"/>
      <c r="J167" s="80">
        <f t="shared" ref="J167:J179" si="10">IF($H$513=TRUE,H167*O167,IF($J$511&lt;168,H167*P167,IF($J$511&lt;336,H167*Q167,IF($J$511&lt;600,H167*R167,H167*S167))))</f>
        <v>0</v>
      </c>
      <c r="K167" s="51"/>
      <c r="L167" s="66"/>
      <c r="M167" s="7"/>
      <c r="N167" s="7"/>
      <c r="O167" s="7">
        <v>6.5500000000000007</v>
      </c>
      <c r="P167" s="7">
        <v>7.5500000000000007</v>
      </c>
      <c r="Q167" s="7">
        <f>'[2]2026'!U184</f>
        <v>7.3500000000000005</v>
      </c>
      <c r="R167" s="7">
        <f>'[2]2026'!V184</f>
        <v>7.2000000000000011</v>
      </c>
      <c r="S167" s="7">
        <f>'[2]2026'!W184</f>
        <v>7.0000000000000009</v>
      </c>
    </row>
    <row r="168" spans="2:20" x14ac:dyDescent="0.3">
      <c r="B168" s="74" t="s">
        <v>134</v>
      </c>
      <c r="C168" s="75" t="s">
        <v>500</v>
      </c>
      <c r="D168" s="76" t="s">
        <v>501</v>
      </c>
      <c r="E168" s="77" t="s">
        <v>14</v>
      </c>
      <c r="F168" s="76">
        <v>2025</v>
      </c>
      <c r="G168" s="78" t="s">
        <v>21</v>
      </c>
      <c r="H168" s="79"/>
      <c r="I168" s="79"/>
      <c r="J168" s="80">
        <f t="shared" si="10"/>
        <v>0</v>
      </c>
      <c r="K168" s="51"/>
      <c r="L168" s="66"/>
      <c r="M168" s="7"/>
      <c r="N168" s="7"/>
      <c r="O168" s="7">
        <v>6.5500000000000007</v>
      </c>
      <c r="P168" s="7">
        <v>7.5500000000000007</v>
      </c>
      <c r="Q168" s="7">
        <f>'[2]2026'!U185</f>
        <v>7.3500000000000005</v>
      </c>
      <c r="R168" s="7">
        <f>'[2]2026'!V185</f>
        <v>7.2000000000000011</v>
      </c>
      <c r="S168" s="7">
        <f>'[2]2026'!W185</f>
        <v>7.0000000000000009</v>
      </c>
    </row>
    <row r="169" spans="2:20" x14ac:dyDescent="0.3">
      <c r="B169" s="54" t="s">
        <v>11</v>
      </c>
      <c r="C169" s="17" t="s">
        <v>135</v>
      </c>
      <c r="D169" s="52" t="s">
        <v>136</v>
      </c>
      <c r="E169" s="18" t="s">
        <v>137</v>
      </c>
      <c r="F169" s="52" t="s">
        <v>64</v>
      </c>
      <c r="G169" s="27" t="s">
        <v>138</v>
      </c>
      <c r="H169" s="19"/>
      <c r="I169" s="19"/>
      <c r="J169" s="20">
        <f t="shared" si="10"/>
        <v>0</v>
      </c>
      <c r="K169" s="51"/>
      <c r="L169" s="66"/>
      <c r="M169" s="7"/>
      <c r="N169" s="7"/>
      <c r="O169" s="7">
        <v>18.8</v>
      </c>
      <c r="P169" s="7">
        <v>19.8</v>
      </c>
      <c r="Q169" s="7">
        <f>'[2]2026'!U186</f>
        <v>19.600000000000001</v>
      </c>
      <c r="R169" s="7">
        <f>'[2]2026'!V186</f>
        <v>19.45</v>
      </c>
      <c r="S169" s="7">
        <f>'[2]2026'!W186</f>
        <v>19.25</v>
      </c>
    </row>
    <row r="170" spans="2:20" x14ac:dyDescent="0.3">
      <c r="B170" s="54" t="s">
        <v>134</v>
      </c>
      <c r="C170" s="17" t="s">
        <v>139</v>
      </c>
      <c r="D170" s="52" t="s">
        <v>140</v>
      </c>
      <c r="E170" s="18" t="s">
        <v>14</v>
      </c>
      <c r="F170" s="52">
        <v>2024</v>
      </c>
      <c r="G170" s="27" t="s">
        <v>15</v>
      </c>
      <c r="H170" s="19"/>
      <c r="I170" s="19"/>
      <c r="J170" s="20">
        <f t="shared" si="10"/>
        <v>0</v>
      </c>
      <c r="K170" s="51"/>
      <c r="L170" s="66"/>
      <c r="M170" s="7"/>
      <c r="N170" s="7"/>
      <c r="O170" s="7">
        <v>4.75</v>
      </c>
      <c r="P170" s="7">
        <v>5.75</v>
      </c>
      <c r="Q170" s="7">
        <f>'[2]2026'!U187</f>
        <v>5.55</v>
      </c>
      <c r="R170" s="7">
        <f>'[2]2026'!V187</f>
        <v>5.4</v>
      </c>
      <c r="S170" s="7">
        <f>'[2]2026'!W187</f>
        <v>5.2</v>
      </c>
    </row>
    <row r="171" spans="2:20" x14ac:dyDescent="0.3">
      <c r="B171" s="54" t="s">
        <v>134</v>
      </c>
      <c r="C171" s="17" t="s">
        <v>141</v>
      </c>
      <c r="D171" s="52" t="s">
        <v>142</v>
      </c>
      <c r="E171" s="18" t="s">
        <v>14</v>
      </c>
      <c r="F171" s="52">
        <v>2025</v>
      </c>
      <c r="G171" s="27" t="s">
        <v>15</v>
      </c>
      <c r="H171" s="19"/>
      <c r="I171" s="19"/>
      <c r="J171" s="20">
        <f t="shared" si="10"/>
        <v>0</v>
      </c>
      <c r="K171" s="51"/>
      <c r="L171" s="66"/>
      <c r="M171" s="7"/>
      <c r="N171" s="7"/>
      <c r="O171" s="7">
        <v>4.75</v>
      </c>
      <c r="P171" s="7">
        <v>5.75</v>
      </c>
      <c r="Q171" s="7">
        <f>'[2]2026'!U188</f>
        <v>5.55</v>
      </c>
      <c r="R171" s="7">
        <f>'[2]2026'!V188</f>
        <v>5.4</v>
      </c>
      <c r="S171" s="7">
        <f>'[2]2026'!W188</f>
        <v>5.2</v>
      </c>
    </row>
    <row r="172" spans="2:20" x14ac:dyDescent="0.3">
      <c r="B172" s="54" t="s">
        <v>134</v>
      </c>
      <c r="C172" s="17" t="s">
        <v>143</v>
      </c>
      <c r="D172" s="52" t="s">
        <v>144</v>
      </c>
      <c r="E172" s="18" t="s">
        <v>14</v>
      </c>
      <c r="F172" s="52">
        <v>2025</v>
      </c>
      <c r="G172" s="27" t="s">
        <v>15</v>
      </c>
      <c r="H172" s="19"/>
      <c r="I172" s="19"/>
      <c r="J172" s="20">
        <f t="shared" si="10"/>
        <v>0</v>
      </c>
      <c r="K172" s="51"/>
      <c r="L172" s="66"/>
      <c r="M172" s="7"/>
      <c r="N172" s="7"/>
      <c r="O172" s="7">
        <v>6.3500000000000005</v>
      </c>
      <c r="P172" s="7">
        <v>7.3500000000000005</v>
      </c>
      <c r="Q172" s="7">
        <f>'[2]2026'!U189</f>
        <v>7.15</v>
      </c>
      <c r="R172" s="7">
        <f>'[2]2026'!V189</f>
        <v>7.0000000000000009</v>
      </c>
      <c r="S172" s="7">
        <f>'[2]2026'!W189</f>
        <v>6.8000000000000007</v>
      </c>
    </row>
    <row r="173" spans="2:20" x14ac:dyDescent="0.3">
      <c r="B173" s="54" t="s">
        <v>134</v>
      </c>
      <c r="C173" s="17" t="s">
        <v>139</v>
      </c>
      <c r="D173" s="52" t="s">
        <v>145</v>
      </c>
      <c r="E173" s="18" t="s">
        <v>14</v>
      </c>
      <c r="F173" s="52">
        <v>2025</v>
      </c>
      <c r="G173" s="27" t="s">
        <v>49</v>
      </c>
      <c r="H173" s="19"/>
      <c r="I173" s="19"/>
      <c r="J173" s="20">
        <f t="shared" si="10"/>
        <v>0</v>
      </c>
      <c r="K173" s="51"/>
      <c r="L173" s="66"/>
      <c r="M173" s="7"/>
      <c r="N173" s="7"/>
      <c r="O173" s="7">
        <v>4.75</v>
      </c>
      <c r="P173" s="7">
        <v>5.75</v>
      </c>
      <c r="Q173" s="7">
        <f>'[2]2026'!U190</f>
        <v>5.55</v>
      </c>
      <c r="R173" s="7">
        <f>'[2]2026'!V190</f>
        <v>5.4</v>
      </c>
      <c r="S173" s="7">
        <f>'[2]2026'!W190</f>
        <v>5.2</v>
      </c>
    </row>
    <row r="174" spans="2:20" x14ac:dyDescent="0.3">
      <c r="B174" s="54" t="s">
        <v>134</v>
      </c>
      <c r="C174" s="17" t="s">
        <v>139</v>
      </c>
      <c r="D174" s="52" t="s">
        <v>146</v>
      </c>
      <c r="E174" s="18" t="s">
        <v>14</v>
      </c>
      <c r="F174" s="52">
        <v>2024</v>
      </c>
      <c r="G174" s="27" t="s">
        <v>21</v>
      </c>
      <c r="H174" s="19"/>
      <c r="I174" s="19"/>
      <c r="J174" s="20">
        <f t="shared" si="10"/>
        <v>0</v>
      </c>
      <c r="K174" s="51"/>
      <c r="L174" s="66"/>
      <c r="M174" s="7"/>
      <c r="N174" s="7"/>
      <c r="O174" s="7">
        <v>4.75</v>
      </c>
      <c r="P174" s="7">
        <v>5.75</v>
      </c>
      <c r="Q174" s="7">
        <f>'[2]2026'!U191</f>
        <v>5.55</v>
      </c>
      <c r="R174" s="7">
        <f>'[2]2026'!V191</f>
        <v>5.4</v>
      </c>
      <c r="S174" s="7">
        <f>'[2]2026'!W191</f>
        <v>5.2</v>
      </c>
    </row>
    <row r="175" spans="2:20" x14ac:dyDescent="0.3">
      <c r="B175" s="54" t="s">
        <v>134</v>
      </c>
      <c r="C175" s="17" t="s">
        <v>139</v>
      </c>
      <c r="D175" s="52" t="s">
        <v>147</v>
      </c>
      <c r="E175" s="18" t="s">
        <v>14</v>
      </c>
      <c r="F175" s="52">
        <v>2024</v>
      </c>
      <c r="G175" s="27" t="s">
        <v>21</v>
      </c>
      <c r="H175" s="19"/>
      <c r="I175" s="19"/>
      <c r="J175" s="20">
        <f t="shared" si="10"/>
        <v>0</v>
      </c>
      <c r="K175" s="51"/>
      <c r="L175" s="66"/>
      <c r="M175" s="7"/>
      <c r="N175" s="7"/>
      <c r="O175" s="7">
        <v>5.5</v>
      </c>
      <c r="P175" s="7">
        <v>6.5</v>
      </c>
      <c r="Q175" s="7">
        <f>'[2]2026'!U192</f>
        <v>6.3</v>
      </c>
      <c r="R175" s="7">
        <f>'[2]2026'!V192</f>
        <v>6.15</v>
      </c>
      <c r="S175" s="7">
        <f>'[2]2026'!W192</f>
        <v>5.95</v>
      </c>
    </row>
    <row r="176" spans="2:20" x14ac:dyDescent="0.3">
      <c r="B176" s="54" t="s">
        <v>134</v>
      </c>
      <c r="C176" s="17" t="s">
        <v>139</v>
      </c>
      <c r="D176" s="52" t="s">
        <v>148</v>
      </c>
      <c r="E176" s="18" t="s">
        <v>14</v>
      </c>
      <c r="F176" s="52">
        <v>2025</v>
      </c>
      <c r="G176" s="27" t="s">
        <v>21</v>
      </c>
      <c r="H176" s="19"/>
      <c r="I176" s="19"/>
      <c r="J176" s="20">
        <f t="shared" si="10"/>
        <v>0</v>
      </c>
      <c r="K176" s="51"/>
      <c r="L176" s="66"/>
      <c r="M176" s="7"/>
      <c r="N176" s="7"/>
      <c r="O176" s="7">
        <v>5.5</v>
      </c>
      <c r="P176" s="7">
        <v>6.5</v>
      </c>
      <c r="Q176" s="7">
        <f>'[2]2026'!U193</f>
        <v>6.3</v>
      </c>
      <c r="R176" s="7">
        <f>'[2]2026'!V193</f>
        <v>6.15</v>
      </c>
      <c r="S176" s="7">
        <f>'[2]2026'!W193</f>
        <v>5.95</v>
      </c>
    </row>
    <row r="177" spans="2:22" x14ac:dyDescent="0.3">
      <c r="B177" s="54" t="s">
        <v>134</v>
      </c>
      <c r="C177" s="17" t="s">
        <v>143</v>
      </c>
      <c r="D177" s="52" t="s">
        <v>149</v>
      </c>
      <c r="E177" s="18" t="s">
        <v>14</v>
      </c>
      <c r="F177" s="52">
        <v>2024</v>
      </c>
      <c r="G177" s="27" t="s">
        <v>21</v>
      </c>
      <c r="H177" s="19"/>
      <c r="I177" s="19"/>
      <c r="J177" s="20">
        <f t="shared" si="10"/>
        <v>0</v>
      </c>
      <c r="K177" s="51"/>
      <c r="L177" s="66"/>
      <c r="M177" s="7"/>
      <c r="N177" s="7"/>
      <c r="O177" s="7">
        <v>6.3000000000000007</v>
      </c>
      <c r="P177" s="7">
        <v>7.3000000000000007</v>
      </c>
      <c r="Q177" s="7">
        <f>'[2]2026'!U194</f>
        <v>7.1000000000000005</v>
      </c>
      <c r="R177" s="7">
        <f>'[2]2026'!V194</f>
        <v>6.9500000000000011</v>
      </c>
      <c r="S177" s="7">
        <f>'[2]2026'!W194</f>
        <v>6.7500000000000009</v>
      </c>
    </row>
    <row r="178" spans="2:22" x14ac:dyDescent="0.3">
      <c r="B178" s="54" t="s">
        <v>36</v>
      </c>
      <c r="C178" s="17" t="s">
        <v>150</v>
      </c>
      <c r="D178" s="52" t="s">
        <v>151</v>
      </c>
      <c r="E178" s="18" t="s">
        <v>14</v>
      </c>
      <c r="F178" s="52">
        <v>2020</v>
      </c>
      <c r="G178" s="27" t="s">
        <v>21</v>
      </c>
      <c r="H178" s="19"/>
      <c r="I178" s="19"/>
      <c r="J178" s="20">
        <f t="shared" si="10"/>
        <v>0</v>
      </c>
      <c r="K178" s="51"/>
      <c r="L178" s="66"/>
      <c r="M178" s="7"/>
      <c r="N178" s="7"/>
      <c r="O178" s="7">
        <v>9.3000000000000007</v>
      </c>
      <c r="P178" s="7">
        <v>10.3</v>
      </c>
      <c r="Q178" s="7">
        <f>'[2]2026'!U195</f>
        <v>10.100000000000001</v>
      </c>
      <c r="R178" s="7">
        <f>'[2]2026'!V195</f>
        <v>9.9500000000000011</v>
      </c>
      <c r="S178" s="7">
        <f>'[2]2026'!W195</f>
        <v>9.75</v>
      </c>
    </row>
    <row r="179" spans="2:22" x14ac:dyDescent="0.3">
      <c r="B179" s="54" t="s">
        <v>36</v>
      </c>
      <c r="C179" s="17" t="s">
        <v>150</v>
      </c>
      <c r="D179" s="52" t="s">
        <v>152</v>
      </c>
      <c r="E179" s="18" t="s">
        <v>14</v>
      </c>
      <c r="F179" s="52">
        <v>2021</v>
      </c>
      <c r="G179" s="27" t="s">
        <v>21</v>
      </c>
      <c r="H179" s="19"/>
      <c r="I179" s="19"/>
      <c r="J179" s="20">
        <f t="shared" si="10"/>
        <v>0</v>
      </c>
      <c r="K179" s="51"/>
      <c r="L179" s="66"/>
      <c r="M179" s="7"/>
      <c r="N179" s="7"/>
      <c r="O179" s="7">
        <v>13.25</v>
      </c>
      <c r="P179" s="7">
        <v>14.25</v>
      </c>
      <c r="Q179" s="7">
        <f>'[2]2026'!U196</f>
        <v>14.05</v>
      </c>
      <c r="R179" s="7">
        <f>'[2]2026'!V196</f>
        <v>13.9</v>
      </c>
      <c r="S179" s="7">
        <f>'[2]2026'!W196</f>
        <v>13.7</v>
      </c>
    </row>
    <row r="180" spans="2:22" ht="23.1" customHeight="1" x14ac:dyDescent="0.45">
      <c r="B180" s="81">
        <v>18</v>
      </c>
      <c r="C180" s="82" t="s">
        <v>153</v>
      </c>
      <c r="D180" s="70"/>
      <c r="E180" s="70"/>
      <c r="F180" s="70"/>
      <c r="G180" s="70"/>
      <c r="H180" s="72">
        <f>SUM(H181:H186)</f>
        <v>0</v>
      </c>
      <c r="I180" s="72">
        <f>SUM(I181:I186)</f>
        <v>0</v>
      </c>
      <c r="J180" s="83"/>
      <c r="K180" s="51"/>
      <c r="L180" s="66"/>
      <c r="M180" s="7"/>
      <c r="N180" s="7"/>
      <c r="O180" s="7"/>
      <c r="P180" s="7"/>
      <c r="Q180" s="7"/>
      <c r="R180" s="7"/>
      <c r="S180" s="7"/>
      <c r="T180" s="66"/>
      <c r="U180" s="66"/>
      <c r="V180" s="66"/>
    </row>
    <row r="181" spans="2:22" x14ac:dyDescent="0.3">
      <c r="B181" s="74" t="s">
        <v>36</v>
      </c>
      <c r="C181" s="75" t="s">
        <v>154</v>
      </c>
      <c r="D181" s="76" t="s">
        <v>155</v>
      </c>
      <c r="E181" s="77" t="s">
        <v>14</v>
      </c>
      <c r="F181" s="76">
        <v>2024</v>
      </c>
      <c r="G181" s="78" t="s">
        <v>15</v>
      </c>
      <c r="H181" s="79"/>
      <c r="I181" s="79"/>
      <c r="J181" s="80">
        <f t="shared" ref="J181:J186" si="11">IF($H$513=TRUE,H181*O181,IF($J$511&lt;168,H181*P181,IF($J$511&lt;336,H181*Q181,IF($J$511&lt;600,H181*R181,H181*S181))))</f>
        <v>0</v>
      </c>
      <c r="K181" s="51"/>
      <c r="L181" s="66"/>
      <c r="M181" s="7"/>
      <c r="N181" s="7"/>
      <c r="O181" s="7">
        <v>4.95</v>
      </c>
      <c r="P181" s="7">
        <v>5.95</v>
      </c>
      <c r="Q181" s="7">
        <f>'[2]2026'!U200</f>
        <v>5.75</v>
      </c>
      <c r="R181" s="7">
        <f>'[2]2026'!V200</f>
        <v>5.6000000000000005</v>
      </c>
      <c r="S181" s="7">
        <f>'[2]2026'!W200</f>
        <v>5.4</v>
      </c>
    </row>
    <row r="182" spans="2:22" x14ac:dyDescent="0.3">
      <c r="B182" s="54" t="s">
        <v>36</v>
      </c>
      <c r="C182" s="17" t="s">
        <v>156</v>
      </c>
      <c r="D182" s="52" t="s">
        <v>157</v>
      </c>
      <c r="E182" s="18" t="s">
        <v>14</v>
      </c>
      <c r="F182" s="52">
        <v>2024</v>
      </c>
      <c r="G182" s="27" t="s">
        <v>15</v>
      </c>
      <c r="H182" s="19"/>
      <c r="I182" s="19"/>
      <c r="J182" s="20">
        <f t="shared" si="11"/>
        <v>0</v>
      </c>
      <c r="K182" s="51"/>
      <c r="L182" s="66"/>
      <c r="M182" s="7"/>
      <c r="N182" s="7"/>
      <c r="O182" s="7">
        <v>5.95</v>
      </c>
      <c r="P182" s="7">
        <v>6.95</v>
      </c>
      <c r="Q182" s="7">
        <f>'[2]2026'!U201</f>
        <v>6.75</v>
      </c>
      <c r="R182" s="7">
        <f>'[2]2026'!V201</f>
        <v>6.6000000000000005</v>
      </c>
      <c r="S182" s="7">
        <f>'[2]2026'!W201</f>
        <v>6.4</v>
      </c>
    </row>
    <row r="183" spans="2:22" x14ac:dyDescent="0.3">
      <c r="B183" s="54" t="s">
        <v>36</v>
      </c>
      <c r="C183" s="17" t="s">
        <v>156</v>
      </c>
      <c r="D183" s="52" t="s">
        <v>157</v>
      </c>
      <c r="E183" s="18" t="s">
        <v>14</v>
      </c>
      <c r="F183" s="52">
        <v>2024</v>
      </c>
      <c r="G183" s="27" t="s">
        <v>49</v>
      </c>
      <c r="H183" s="19"/>
      <c r="I183" s="19"/>
      <c r="J183" s="20">
        <f t="shared" si="11"/>
        <v>0</v>
      </c>
      <c r="K183" s="51"/>
      <c r="L183" s="66"/>
      <c r="M183" s="7"/>
      <c r="N183" s="7"/>
      <c r="O183" s="7">
        <v>5.1000000000000005</v>
      </c>
      <c r="P183" s="7">
        <v>6.1000000000000005</v>
      </c>
      <c r="Q183" s="7">
        <f>'[2]2026'!U202</f>
        <v>5.9</v>
      </c>
      <c r="R183" s="7">
        <f>'[2]2026'!V202</f>
        <v>5.7500000000000009</v>
      </c>
      <c r="S183" s="7">
        <f>'[2]2026'!W202</f>
        <v>5.5500000000000007</v>
      </c>
    </row>
    <row r="184" spans="2:22" x14ac:dyDescent="0.3">
      <c r="B184" s="54" t="s">
        <v>36</v>
      </c>
      <c r="C184" s="17" t="s">
        <v>156</v>
      </c>
      <c r="D184" s="52" t="s">
        <v>157</v>
      </c>
      <c r="E184" s="18" t="s">
        <v>14</v>
      </c>
      <c r="F184" s="52">
        <v>2024</v>
      </c>
      <c r="G184" s="27" t="s">
        <v>21</v>
      </c>
      <c r="H184" s="19"/>
      <c r="I184" s="19"/>
      <c r="J184" s="20">
        <f t="shared" si="11"/>
        <v>0</v>
      </c>
      <c r="K184" s="51"/>
      <c r="L184" s="66"/>
      <c r="M184" s="7"/>
      <c r="N184" s="7"/>
      <c r="O184" s="7">
        <v>5.5</v>
      </c>
      <c r="P184" s="7">
        <v>6.5</v>
      </c>
      <c r="Q184" s="7">
        <f>'[2]2026'!U203</f>
        <v>6.3</v>
      </c>
      <c r="R184" s="7">
        <f>'[2]2026'!V203</f>
        <v>6.15</v>
      </c>
      <c r="S184" s="7">
        <f>'[2]2026'!W203</f>
        <v>5.95</v>
      </c>
    </row>
    <row r="185" spans="2:22" x14ac:dyDescent="0.3">
      <c r="B185" s="54" t="s">
        <v>36</v>
      </c>
      <c r="C185" s="17" t="s">
        <v>156</v>
      </c>
      <c r="D185" s="52" t="s">
        <v>158</v>
      </c>
      <c r="E185" s="18" t="s">
        <v>14</v>
      </c>
      <c r="F185" s="52">
        <v>2024</v>
      </c>
      <c r="G185" s="27" t="s">
        <v>21</v>
      </c>
      <c r="H185" s="19"/>
      <c r="I185" s="19"/>
      <c r="J185" s="20">
        <f t="shared" si="11"/>
        <v>0</v>
      </c>
      <c r="K185" s="51"/>
      <c r="L185" s="66"/>
      <c r="M185" s="7"/>
      <c r="N185" s="7"/>
      <c r="O185" s="7">
        <v>6.1000000000000005</v>
      </c>
      <c r="P185" s="7">
        <v>7.1000000000000005</v>
      </c>
      <c r="Q185" s="7">
        <f>'[2]2026'!U204</f>
        <v>6.9</v>
      </c>
      <c r="R185" s="7">
        <f>'[2]2026'!V204</f>
        <v>6.7500000000000009</v>
      </c>
      <c r="S185" s="7">
        <f>'[2]2026'!W204</f>
        <v>6.5500000000000007</v>
      </c>
    </row>
    <row r="186" spans="2:22" x14ac:dyDescent="0.3">
      <c r="B186" s="54" t="s">
        <v>36</v>
      </c>
      <c r="C186" s="17" t="s">
        <v>159</v>
      </c>
      <c r="D186" s="52" t="s">
        <v>160</v>
      </c>
      <c r="E186" s="18" t="s">
        <v>14</v>
      </c>
      <c r="F186" s="52">
        <v>2022</v>
      </c>
      <c r="G186" s="27" t="s">
        <v>21</v>
      </c>
      <c r="H186" s="19"/>
      <c r="I186" s="19"/>
      <c r="J186" s="20">
        <f t="shared" si="11"/>
        <v>0</v>
      </c>
      <c r="K186" s="51"/>
      <c r="L186" s="66"/>
      <c r="M186" s="7"/>
      <c r="N186" s="7"/>
      <c r="O186" s="7">
        <v>9</v>
      </c>
      <c r="P186" s="7">
        <v>10</v>
      </c>
      <c r="Q186" s="7">
        <f>'[2]2026'!U205</f>
        <v>9.8000000000000007</v>
      </c>
      <c r="R186" s="7">
        <f>'[2]2026'!V205</f>
        <v>9.65</v>
      </c>
      <c r="S186" s="7">
        <f>'[2]2026'!W205</f>
        <v>9.4499999999999993</v>
      </c>
    </row>
    <row r="187" spans="2:22" ht="23.1" customHeight="1" x14ac:dyDescent="0.45">
      <c r="B187" s="68">
        <v>19</v>
      </c>
      <c r="C187" s="69" t="s">
        <v>161</v>
      </c>
      <c r="D187" s="70"/>
      <c r="E187" s="70"/>
      <c r="F187" s="70"/>
      <c r="G187" s="70"/>
      <c r="H187" s="72">
        <f>H188+H189*2+H190+H191+H192*2+H193*4+H194+H196*2+H195+H197</f>
        <v>0</v>
      </c>
      <c r="I187" s="72">
        <f>I188+I189*2+I190+I191+I192*2+I193*4+I194+I196*2+I195+I197</f>
        <v>0</v>
      </c>
      <c r="J187" s="83"/>
      <c r="K187" s="51"/>
      <c r="L187" s="66"/>
      <c r="M187" s="7"/>
      <c r="N187" s="7"/>
      <c r="O187" s="7">
        <v>0</v>
      </c>
      <c r="P187" s="7">
        <v>0</v>
      </c>
      <c r="Q187" s="7">
        <f>'[2]2026'!U209</f>
        <v>0</v>
      </c>
      <c r="R187" s="7">
        <f>'[2]2026'!V209</f>
        <v>0</v>
      </c>
      <c r="S187" s="7">
        <f>'[2]2026'!W209</f>
        <v>0</v>
      </c>
    </row>
    <row r="188" spans="2:22" x14ac:dyDescent="0.3">
      <c r="B188" s="74" t="s">
        <v>36</v>
      </c>
      <c r="C188" s="75" t="s">
        <v>162</v>
      </c>
      <c r="D188" s="76" t="s">
        <v>163</v>
      </c>
      <c r="E188" s="77" t="s">
        <v>14</v>
      </c>
      <c r="F188" s="76">
        <v>2024</v>
      </c>
      <c r="G188" s="78" t="s">
        <v>15</v>
      </c>
      <c r="H188" s="79"/>
      <c r="I188" s="79"/>
      <c r="J188" s="80">
        <f t="shared" ref="J188:J197" si="12">IF($H$513=TRUE,H188*O188,IF($J$511&lt;168,H188*P188,IF($J$511&lt;336,H188*Q188,IF($J$511&lt;600,H188*R188,H188*S188))))</f>
        <v>0</v>
      </c>
      <c r="K188" s="51"/>
      <c r="L188" s="66"/>
      <c r="M188" s="7"/>
      <c r="N188" s="7"/>
      <c r="O188" s="7">
        <v>9.5</v>
      </c>
      <c r="P188" s="7">
        <v>10.5</v>
      </c>
      <c r="Q188" s="7">
        <f>'[2]2026'!U211</f>
        <v>10.3</v>
      </c>
      <c r="R188" s="7">
        <f>'[2]2026'!V211</f>
        <v>10.15</v>
      </c>
      <c r="S188" s="7">
        <f>'[2]2026'!W211</f>
        <v>9.9499999999999993</v>
      </c>
    </row>
    <row r="189" spans="2:22" x14ac:dyDescent="0.3">
      <c r="B189" s="54" t="s">
        <v>36</v>
      </c>
      <c r="C189" s="17" t="s">
        <v>162</v>
      </c>
      <c r="D189" s="52" t="s">
        <v>163</v>
      </c>
      <c r="E189" s="18" t="s">
        <v>39</v>
      </c>
      <c r="F189" s="52">
        <v>2024</v>
      </c>
      <c r="G189" s="27" t="s">
        <v>15</v>
      </c>
      <c r="H189" s="19"/>
      <c r="I189" s="19"/>
      <c r="J189" s="20">
        <f t="shared" si="12"/>
        <v>0</v>
      </c>
      <c r="K189" s="51"/>
      <c r="L189" s="66"/>
      <c r="M189" s="7"/>
      <c r="N189" s="7"/>
      <c r="O189" s="7">
        <v>20.85</v>
      </c>
      <c r="P189" s="7">
        <v>22.85</v>
      </c>
      <c r="Q189" s="7">
        <f>'[2]2026'!U212</f>
        <v>22.450000000000003</v>
      </c>
      <c r="R189" s="7">
        <f>'[2]2026'!V212</f>
        <v>22.150000000000002</v>
      </c>
      <c r="S189" s="7">
        <f>'[2]2026'!W212</f>
        <v>21.75</v>
      </c>
    </row>
    <row r="190" spans="2:22" x14ac:dyDescent="0.3">
      <c r="B190" s="54" t="s">
        <v>36</v>
      </c>
      <c r="C190" s="17" t="s">
        <v>104</v>
      </c>
      <c r="D190" s="52" t="s">
        <v>164</v>
      </c>
      <c r="E190" s="18" t="s">
        <v>14</v>
      </c>
      <c r="F190" s="52">
        <v>2024</v>
      </c>
      <c r="G190" s="27" t="s">
        <v>21</v>
      </c>
      <c r="H190" s="19"/>
      <c r="I190" s="19"/>
      <c r="J190" s="20">
        <f t="shared" si="12"/>
        <v>0</v>
      </c>
      <c r="K190" s="51"/>
      <c r="L190" s="66"/>
      <c r="M190" s="7"/>
      <c r="N190" s="7"/>
      <c r="O190" s="7">
        <v>6.2</v>
      </c>
      <c r="P190" s="7">
        <v>7.2</v>
      </c>
      <c r="Q190" s="7">
        <f>'[2]2026'!U213</f>
        <v>7</v>
      </c>
      <c r="R190" s="7">
        <f>'[2]2026'!V213</f>
        <v>6.8500000000000005</v>
      </c>
      <c r="S190" s="7">
        <f>'[2]2026'!W213</f>
        <v>6.65</v>
      </c>
    </row>
    <row r="191" spans="2:22" x14ac:dyDescent="0.3">
      <c r="B191" s="54" t="s">
        <v>36</v>
      </c>
      <c r="C191" s="17" t="s">
        <v>165</v>
      </c>
      <c r="D191" s="52" t="s">
        <v>166</v>
      </c>
      <c r="E191" s="18" t="s">
        <v>14</v>
      </c>
      <c r="F191" s="52">
        <v>2024</v>
      </c>
      <c r="G191" s="27" t="s">
        <v>21</v>
      </c>
      <c r="H191" s="19"/>
      <c r="I191" s="19"/>
      <c r="J191" s="20">
        <f t="shared" si="12"/>
        <v>0</v>
      </c>
      <c r="K191" s="51"/>
      <c r="L191" s="66"/>
      <c r="M191" s="7"/>
      <c r="N191" s="7"/>
      <c r="O191" s="7">
        <v>7.45</v>
      </c>
      <c r="P191" s="7">
        <v>8.4499999999999993</v>
      </c>
      <c r="Q191" s="7">
        <f>'[2]2026'!U214</f>
        <v>8.25</v>
      </c>
      <c r="R191" s="7">
        <f>'[2]2026'!V214</f>
        <v>8.1</v>
      </c>
      <c r="S191" s="7">
        <f>'[2]2026'!W214</f>
        <v>7.8999999999999995</v>
      </c>
    </row>
    <row r="192" spans="2:22" x14ac:dyDescent="0.3">
      <c r="B192" s="54" t="s">
        <v>36</v>
      </c>
      <c r="C192" s="17" t="s">
        <v>165</v>
      </c>
      <c r="D192" s="52" t="s">
        <v>166</v>
      </c>
      <c r="E192" s="18" t="s">
        <v>39</v>
      </c>
      <c r="F192" s="52">
        <v>2025</v>
      </c>
      <c r="G192" s="27" t="s">
        <v>21</v>
      </c>
      <c r="H192" s="19"/>
      <c r="I192" s="19"/>
      <c r="J192" s="20">
        <f t="shared" si="12"/>
        <v>0</v>
      </c>
      <c r="K192" s="51"/>
      <c r="L192" s="66"/>
      <c r="M192" s="7"/>
      <c r="N192" s="7"/>
      <c r="O192" s="7">
        <v>16.7</v>
      </c>
      <c r="P192" s="7">
        <v>18.7</v>
      </c>
      <c r="Q192" s="7">
        <f>'[2]2026'!U215</f>
        <v>18.3</v>
      </c>
      <c r="R192" s="7">
        <f>'[2]2026'!V215</f>
        <v>18</v>
      </c>
      <c r="S192" s="7">
        <f>'[2]2026'!W215</f>
        <v>17.599999999999998</v>
      </c>
    </row>
    <row r="193" spans="2:19" x14ac:dyDescent="0.3">
      <c r="B193" s="54" t="s">
        <v>36</v>
      </c>
      <c r="C193" s="17" t="s">
        <v>165</v>
      </c>
      <c r="D193" s="52" t="s">
        <v>166</v>
      </c>
      <c r="E193" s="18" t="s">
        <v>98</v>
      </c>
      <c r="F193" s="52">
        <v>2025</v>
      </c>
      <c r="G193" s="27" t="s">
        <v>21</v>
      </c>
      <c r="H193" s="19"/>
      <c r="I193" s="19"/>
      <c r="J193" s="20">
        <f t="shared" si="12"/>
        <v>0</v>
      </c>
      <c r="K193" s="51"/>
      <c r="L193" s="66"/>
      <c r="M193" s="7"/>
      <c r="N193" s="7"/>
      <c r="O193" s="7">
        <v>53.6</v>
      </c>
      <c r="P193" s="7">
        <v>56.6</v>
      </c>
      <c r="Q193" s="7">
        <f>'[2]2026'!U216</f>
        <v>56</v>
      </c>
      <c r="R193" s="7">
        <f>'[2]2026'!V216</f>
        <v>55.550000000000004</v>
      </c>
      <c r="S193" s="7">
        <f>'[2]2026'!W216</f>
        <v>54.95</v>
      </c>
    </row>
    <row r="194" spans="2:19" x14ac:dyDescent="0.3">
      <c r="B194" s="54" t="s">
        <v>36</v>
      </c>
      <c r="C194" s="17" t="s">
        <v>165</v>
      </c>
      <c r="D194" s="52" t="s">
        <v>167</v>
      </c>
      <c r="E194" s="18" t="s">
        <v>14</v>
      </c>
      <c r="F194" s="52">
        <v>2023</v>
      </c>
      <c r="G194" s="27" t="s">
        <v>21</v>
      </c>
      <c r="H194" s="19"/>
      <c r="I194" s="19"/>
      <c r="J194" s="20">
        <f t="shared" si="12"/>
        <v>0</v>
      </c>
      <c r="K194" s="51"/>
      <c r="L194" s="66"/>
      <c r="M194" s="7"/>
      <c r="N194" s="7"/>
      <c r="O194" s="7">
        <v>8.5</v>
      </c>
      <c r="P194" s="7">
        <v>9.5</v>
      </c>
      <c r="Q194" s="7">
        <f>'[2]2026'!U217</f>
        <v>9.3000000000000007</v>
      </c>
      <c r="R194" s="7">
        <f>'[2]2026'!V217</f>
        <v>9.15</v>
      </c>
      <c r="S194" s="7">
        <f>'[2]2026'!W217</f>
        <v>8.9499999999999993</v>
      </c>
    </row>
    <row r="195" spans="2:19" x14ac:dyDescent="0.3">
      <c r="B195" s="54" t="s">
        <v>36</v>
      </c>
      <c r="C195" s="17" t="s">
        <v>165</v>
      </c>
      <c r="D195" s="52" t="s">
        <v>168</v>
      </c>
      <c r="E195" s="18" t="s">
        <v>14</v>
      </c>
      <c r="F195" s="52">
        <v>2025</v>
      </c>
      <c r="G195" s="27" t="s">
        <v>21</v>
      </c>
      <c r="H195" s="19"/>
      <c r="I195" s="19"/>
      <c r="J195" s="20">
        <f t="shared" si="12"/>
        <v>0</v>
      </c>
      <c r="K195" s="51"/>
      <c r="L195" s="66"/>
      <c r="M195" s="7"/>
      <c r="N195" s="7"/>
      <c r="O195" s="7">
        <v>9.5</v>
      </c>
      <c r="P195" s="7">
        <v>10.5</v>
      </c>
      <c r="Q195" s="7">
        <f>'[2]2026'!U218</f>
        <v>10.3</v>
      </c>
      <c r="R195" s="7">
        <f>'[2]2026'!V218</f>
        <v>10.15</v>
      </c>
      <c r="S195" s="7">
        <f>'[2]2026'!W218</f>
        <v>9.9499999999999993</v>
      </c>
    </row>
    <row r="196" spans="2:19" x14ac:dyDescent="0.3">
      <c r="B196" s="54" t="s">
        <v>36</v>
      </c>
      <c r="C196" s="17" t="s">
        <v>165</v>
      </c>
      <c r="D196" s="52" t="s">
        <v>168</v>
      </c>
      <c r="E196" s="18" t="s">
        <v>39</v>
      </c>
      <c r="F196" s="52">
        <v>2025</v>
      </c>
      <c r="G196" s="27" t="s">
        <v>21</v>
      </c>
      <c r="H196" s="19"/>
      <c r="I196" s="19"/>
      <c r="J196" s="20">
        <f t="shared" si="12"/>
        <v>0</v>
      </c>
      <c r="K196" s="51"/>
      <c r="L196" s="66"/>
      <c r="M196" s="7"/>
      <c r="N196" s="7"/>
      <c r="O196" s="7">
        <v>20.85</v>
      </c>
      <c r="P196" s="7">
        <v>22.85</v>
      </c>
      <c r="Q196" s="7">
        <f>'[2]2026'!U219</f>
        <v>22.450000000000003</v>
      </c>
      <c r="R196" s="7">
        <f>'[2]2026'!V219</f>
        <v>22.150000000000002</v>
      </c>
      <c r="S196" s="7">
        <f>'[2]2026'!W219</f>
        <v>21.75</v>
      </c>
    </row>
    <row r="197" spans="2:19" x14ac:dyDescent="0.3">
      <c r="B197" s="54" t="s">
        <v>36</v>
      </c>
      <c r="C197" s="17" t="s">
        <v>165</v>
      </c>
      <c r="D197" s="52" t="s">
        <v>169</v>
      </c>
      <c r="E197" s="18" t="s">
        <v>14</v>
      </c>
      <c r="F197" s="52">
        <v>2025</v>
      </c>
      <c r="G197" s="27" t="s">
        <v>21</v>
      </c>
      <c r="H197" s="19"/>
      <c r="I197" s="19"/>
      <c r="J197" s="20">
        <f t="shared" si="12"/>
        <v>0</v>
      </c>
      <c r="K197" s="51"/>
      <c r="L197" s="66"/>
      <c r="M197" s="7"/>
      <c r="N197" s="7"/>
      <c r="O197" s="7">
        <v>16.150000000000002</v>
      </c>
      <c r="P197" s="7">
        <v>17.150000000000002</v>
      </c>
      <c r="Q197" s="7">
        <f>'[2]2026'!U220</f>
        <v>16.950000000000003</v>
      </c>
      <c r="R197" s="7">
        <f>'[2]2026'!V220</f>
        <v>16.8</v>
      </c>
      <c r="S197" s="7">
        <f>'[2]2026'!W220</f>
        <v>16.600000000000001</v>
      </c>
    </row>
    <row r="198" spans="2:19" ht="23.1" customHeight="1" x14ac:dyDescent="0.45">
      <c r="B198" s="68">
        <v>20</v>
      </c>
      <c r="C198" s="69" t="s">
        <v>170</v>
      </c>
      <c r="D198" s="70"/>
      <c r="E198" s="70"/>
      <c r="F198" s="70"/>
      <c r="G198" s="70"/>
      <c r="H198" s="72">
        <f>SUM(H199:H200)</f>
        <v>0</v>
      </c>
      <c r="I198" s="72">
        <f>SUM(I199:I200)</f>
        <v>0</v>
      </c>
      <c r="J198" s="83"/>
      <c r="K198" s="51"/>
      <c r="L198" s="66"/>
      <c r="M198" s="7"/>
      <c r="N198" s="7"/>
      <c r="O198" s="7">
        <v>0</v>
      </c>
      <c r="P198" s="7">
        <v>0</v>
      </c>
      <c r="Q198" s="7">
        <f>'[2]2026'!U224</f>
        <v>0</v>
      </c>
      <c r="R198" s="7">
        <f>'[2]2026'!V224</f>
        <v>0</v>
      </c>
      <c r="S198" s="7">
        <f>'[2]2026'!W224</f>
        <v>0</v>
      </c>
    </row>
    <row r="199" spans="2:19" x14ac:dyDescent="0.3">
      <c r="B199" s="54" t="s">
        <v>36</v>
      </c>
      <c r="C199" s="17" t="s">
        <v>171</v>
      </c>
      <c r="D199" s="52" t="s">
        <v>172</v>
      </c>
      <c r="E199" s="18" t="s">
        <v>14</v>
      </c>
      <c r="F199" s="52">
        <v>2023</v>
      </c>
      <c r="G199" s="27" t="s">
        <v>15</v>
      </c>
      <c r="H199" s="19"/>
      <c r="I199" s="19"/>
      <c r="J199" s="20">
        <f>IF($H$513=TRUE,H199*O199,IF($J$511&lt;168,H199*P199,IF($J$511&lt;336,H199*Q199,IF($J$511&lt;600,H199*R199,H199*S199))))</f>
        <v>0</v>
      </c>
      <c r="K199" s="51"/>
      <c r="L199" s="66"/>
      <c r="M199" s="7"/>
      <c r="N199" s="7"/>
      <c r="O199" s="7">
        <v>3.6500000000000004</v>
      </c>
      <c r="P199" s="7">
        <v>4.6500000000000004</v>
      </c>
      <c r="Q199" s="7">
        <f>'[2]2026'!U226</f>
        <v>4.45</v>
      </c>
      <c r="R199" s="7">
        <f>'[2]2026'!V226</f>
        <v>4.3000000000000007</v>
      </c>
      <c r="S199" s="7">
        <f>'[2]2026'!W226</f>
        <v>4.1000000000000005</v>
      </c>
    </row>
    <row r="200" spans="2:19" x14ac:dyDescent="0.3">
      <c r="B200" s="54" t="s">
        <v>36</v>
      </c>
      <c r="C200" s="17" t="s">
        <v>171</v>
      </c>
      <c r="D200" s="52" t="s">
        <v>172</v>
      </c>
      <c r="E200" s="18" t="s">
        <v>14</v>
      </c>
      <c r="F200" s="52">
        <v>2023</v>
      </c>
      <c r="G200" s="27" t="s">
        <v>21</v>
      </c>
      <c r="H200" s="19"/>
      <c r="I200" s="19"/>
      <c r="J200" s="20">
        <f>IF($H$513=TRUE,H200*O200,IF($J$511&lt;168,H200*P200,IF($J$511&lt;336,H200*Q200,IF($J$511&lt;600,H200*R200,H200*S200))))</f>
        <v>0</v>
      </c>
      <c r="K200" s="51"/>
      <c r="L200" s="66"/>
      <c r="M200" s="7"/>
      <c r="N200" s="7"/>
      <c r="O200" s="7">
        <v>3.45</v>
      </c>
      <c r="P200" s="7">
        <v>4.45</v>
      </c>
      <c r="Q200" s="7">
        <f>'[2]2026'!U227</f>
        <v>4.25</v>
      </c>
      <c r="R200" s="7">
        <f>'[2]2026'!V227</f>
        <v>4.1000000000000005</v>
      </c>
      <c r="S200" s="7">
        <f>'[2]2026'!W227</f>
        <v>3.9000000000000004</v>
      </c>
    </row>
    <row r="201" spans="2:19" ht="23.1" customHeight="1" x14ac:dyDescent="0.45">
      <c r="B201" s="68">
        <v>21</v>
      </c>
      <c r="C201" s="69" t="s">
        <v>173</v>
      </c>
      <c r="D201" s="70"/>
      <c r="E201" s="70"/>
      <c r="F201" s="70"/>
      <c r="G201" s="70"/>
      <c r="H201" s="72">
        <f>SUM(H202:H205)+H206*2+H207+H208</f>
        <v>0</v>
      </c>
      <c r="I201" s="72">
        <f>SUM(I202:I205)+I206*2+I207+I208</f>
        <v>0</v>
      </c>
      <c r="J201" s="83"/>
      <c r="K201" s="51"/>
      <c r="L201" s="66"/>
      <c r="M201" s="7"/>
      <c r="N201" s="7"/>
      <c r="O201" s="7">
        <v>0</v>
      </c>
      <c r="P201" s="7">
        <v>0</v>
      </c>
      <c r="Q201" s="7">
        <f>'[2]2026'!U229</f>
        <v>0</v>
      </c>
      <c r="R201" s="7">
        <f>'[2]2026'!V229</f>
        <v>0</v>
      </c>
      <c r="S201" s="7">
        <f>'[2]2026'!W229</f>
        <v>0</v>
      </c>
    </row>
    <row r="202" spans="2:19" x14ac:dyDescent="0.3">
      <c r="B202" s="74" t="s">
        <v>114</v>
      </c>
      <c r="C202" s="75" t="s">
        <v>162</v>
      </c>
      <c r="D202" s="76" t="s">
        <v>11</v>
      </c>
      <c r="E202" s="77" t="s">
        <v>14</v>
      </c>
      <c r="F202" s="76">
        <v>2024</v>
      </c>
      <c r="G202" s="78" t="s">
        <v>15</v>
      </c>
      <c r="H202" s="79"/>
      <c r="I202" s="79"/>
      <c r="J202" s="80">
        <f t="shared" ref="J202:J208" si="13">IF($H$513=TRUE,H202*O202,IF($J$511&lt;168,H202*P202,IF($J$511&lt;336,H202*Q202,IF($J$511&lt;600,H202*R202,H202*S202))))</f>
        <v>0</v>
      </c>
      <c r="K202" s="51"/>
      <c r="L202" s="66"/>
      <c r="M202" s="7"/>
      <c r="N202" s="7"/>
      <c r="O202" s="7">
        <v>12.05</v>
      </c>
      <c r="P202" s="7">
        <v>13.05</v>
      </c>
      <c r="Q202" s="7">
        <f>'[2]2026'!U231</f>
        <v>12.850000000000001</v>
      </c>
      <c r="R202" s="7">
        <f>'[2]2026'!V231</f>
        <v>12.700000000000001</v>
      </c>
      <c r="S202" s="7">
        <f>'[2]2026'!W231</f>
        <v>12.5</v>
      </c>
    </row>
    <row r="203" spans="2:19" x14ac:dyDescent="0.3">
      <c r="B203" s="54" t="s">
        <v>114</v>
      </c>
      <c r="C203" s="17" t="s">
        <v>104</v>
      </c>
      <c r="D203" s="52" t="s">
        <v>174</v>
      </c>
      <c r="E203" s="18" t="s">
        <v>14</v>
      </c>
      <c r="F203" s="52">
        <v>2024</v>
      </c>
      <c r="G203" s="27" t="s">
        <v>15</v>
      </c>
      <c r="H203" s="19"/>
      <c r="I203" s="19"/>
      <c r="J203" s="20">
        <f t="shared" si="13"/>
        <v>0</v>
      </c>
      <c r="K203" s="51"/>
      <c r="L203" s="66"/>
      <c r="M203" s="7"/>
      <c r="N203" s="7"/>
      <c r="O203" s="7">
        <v>16</v>
      </c>
      <c r="P203" s="7">
        <v>17</v>
      </c>
      <c r="Q203" s="7">
        <f>'[2]2026'!U232</f>
        <v>16.8</v>
      </c>
      <c r="R203" s="7">
        <f>'[2]2026'!V232</f>
        <v>16.649999999999999</v>
      </c>
      <c r="S203" s="7">
        <f>'[2]2026'!W232</f>
        <v>16.45</v>
      </c>
    </row>
    <row r="204" spans="2:19" x14ac:dyDescent="0.3">
      <c r="B204" s="54" t="s">
        <v>36</v>
      </c>
      <c r="C204" s="17" t="s">
        <v>104</v>
      </c>
      <c r="D204" s="52" t="s">
        <v>175</v>
      </c>
      <c r="E204" s="18" t="s">
        <v>14</v>
      </c>
      <c r="F204" s="52">
        <v>2023</v>
      </c>
      <c r="G204" s="27" t="s">
        <v>21</v>
      </c>
      <c r="H204" s="19"/>
      <c r="I204" s="19"/>
      <c r="J204" s="20">
        <f t="shared" si="13"/>
        <v>0</v>
      </c>
      <c r="K204" s="51"/>
      <c r="L204" s="66"/>
      <c r="M204" s="7"/>
      <c r="N204" s="7"/>
      <c r="O204" s="7">
        <v>7.45</v>
      </c>
      <c r="P204" s="7">
        <v>8.4499999999999993</v>
      </c>
      <c r="Q204" s="7">
        <f>'[2]2026'!U233</f>
        <v>8.25</v>
      </c>
      <c r="R204" s="7">
        <f>'[2]2026'!V233</f>
        <v>8.1</v>
      </c>
      <c r="S204" s="7">
        <f>'[2]2026'!W233</f>
        <v>7.8999999999999995</v>
      </c>
    </row>
    <row r="205" spans="2:19" x14ac:dyDescent="0.3">
      <c r="B205" s="54" t="s">
        <v>114</v>
      </c>
      <c r="C205" s="17" t="s">
        <v>176</v>
      </c>
      <c r="D205" s="52" t="s">
        <v>11</v>
      </c>
      <c r="E205" s="18" t="s">
        <v>14</v>
      </c>
      <c r="F205" s="52">
        <v>2024</v>
      </c>
      <c r="G205" s="27" t="s">
        <v>21</v>
      </c>
      <c r="H205" s="19"/>
      <c r="I205" s="19"/>
      <c r="J205" s="20">
        <f t="shared" si="13"/>
        <v>0</v>
      </c>
      <c r="K205" s="51"/>
      <c r="L205" s="66"/>
      <c r="M205" s="7"/>
      <c r="N205" s="7"/>
      <c r="O205" s="7">
        <v>11.450000000000001</v>
      </c>
      <c r="P205" s="7">
        <v>12.450000000000001</v>
      </c>
      <c r="Q205" s="7">
        <f>'[2]2026'!U234</f>
        <v>12.250000000000002</v>
      </c>
      <c r="R205" s="7">
        <f>'[2]2026'!V234</f>
        <v>12.100000000000001</v>
      </c>
      <c r="S205" s="7">
        <f>'[2]2026'!W234</f>
        <v>11.9</v>
      </c>
    </row>
    <row r="206" spans="2:19" x14ac:dyDescent="0.3">
      <c r="B206" s="54" t="s">
        <v>114</v>
      </c>
      <c r="C206" s="17" t="s">
        <v>176</v>
      </c>
      <c r="D206" s="52" t="s">
        <v>11</v>
      </c>
      <c r="E206" s="18" t="s">
        <v>39</v>
      </c>
      <c r="F206" s="52">
        <v>2023</v>
      </c>
      <c r="G206" s="27" t="s">
        <v>21</v>
      </c>
      <c r="H206" s="19"/>
      <c r="I206" s="19"/>
      <c r="J206" s="20">
        <f t="shared" si="13"/>
        <v>0</v>
      </c>
      <c r="K206" s="51"/>
      <c r="L206" s="66"/>
      <c r="M206" s="7"/>
      <c r="N206" s="7"/>
      <c r="O206" s="7">
        <v>23.75</v>
      </c>
      <c r="P206" s="7">
        <v>25.75</v>
      </c>
      <c r="Q206" s="7">
        <f>'[2]2026'!U235</f>
        <v>25.35</v>
      </c>
      <c r="R206" s="7">
        <f>'[2]2026'!V235</f>
        <v>25.05</v>
      </c>
      <c r="S206" s="7">
        <f>'[2]2026'!W235</f>
        <v>24.65</v>
      </c>
    </row>
    <row r="207" spans="2:19" x14ac:dyDescent="0.3">
      <c r="B207" s="54" t="s">
        <v>114</v>
      </c>
      <c r="C207" s="17" t="s">
        <v>176</v>
      </c>
      <c r="D207" s="52" t="s">
        <v>174</v>
      </c>
      <c r="E207" s="18" t="s">
        <v>14</v>
      </c>
      <c r="F207" s="52">
        <v>2023</v>
      </c>
      <c r="G207" s="27" t="s">
        <v>21</v>
      </c>
      <c r="H207" s="19"/>
      <c r="I207" s="19"/>
      <c r="J207" s="20">
        <f t="shared" si="13"/>
        <v>0</v>
      </c>
      <c r="K207" s="51"/>
      <c r="L207" s="66"/>
      <c r="M207" s="7"/>
      <c r="N207" s="7"/>
      <c r="O207" s="7">
        <v>16</v>
      </c>
      <c r="P207" s="7">
        <v>17</v>
      </c>
      <c r="Q207" s="7">
        <f>'[2]2026'!U236</f>
        <v>16.8</v>
      </c>
      <c r="R207" s="7">
        <f>'[2]2026'!V236</f>
        <v>16.649999999999999</v>
      </c>
      <c r="S207" s="7">
        <f>'[2]2026'!W236</f>
        <v>16.45</v>
      </c>
    </row>
    <row r="208" spans="2:19" x14ac:dyDescent="0.3">
      <c r="B208" s="54" t="s">
        <v>114</v>
      </c>
      <c r="C208" s="17" t="s">
        <v>176</v>
      </c>
      <c r="D208" s="52" t="s">
        <v>177</v>
      </c>
      <c r="E208" s="18" t="s">
        <v>14</v>
      </c>
      <c r="F208" s="52">
        <v>2023</v>
      </c>
      <c r="G208" s="27" t="s">
        <v>21</v>
      </c>
      <c r="H208" s="19"/>
      <c r="I208" s="19"/>
      <c r="J208" s="20">
        <f t="shared" si="13"/>
        <v>0</v>
      </c>
      <c r="K208" s="51"/>
      <c r="L208" s="66"/>
      <c r="M208" s="7"/>
      <c r="N208" s="7"/>
      <c r="O208" s="7">
        <v>24.55</v>
      </c>
      <c r="P208" s="7">
        <v>25.55</v>
      </c>
      <c r="Q208" s="7">
        <f>'[2]2026'!U237</f>
        <v>25.35</v>
      </c>
      <c r="R208" s="7">
        <f>'[2]2026'!V237</f>
        <v>25.2</v>
      </c>
      <c r="S208" s="7">
        <f>'[2]2026'!W237</f>
        <v>25</v>
      </c>
    </row>
    <row r="209" spans="2:19" x14ac:dyDescent="0.3">
      <c r="C209" s="21"/>
      <c r="D209" s="33"/>
      <c r="E209" s="21"/>
      <c r="F209" s="21"/>
      <c r="G209" s="21"/>
      <c r="J209" s="34"/>
      <c r="K209" s="51"/>
      <c r="L209" s="66"/>
      <c r="M209" s="7"/>
      <c r="N209" s="7"/>
      <c r="O209" s="7"/>
      <c r="P209" s="7"/>
      <c r="Q209" s="7"/>
      <c r="R209" s="7"/>
      <c r="S209" s="7"/>
    </row>
    <row r="210" spans="2:19" ht="24" customHeight="1" x14ac:dyDescent="0.45">
      <c r="B210" s="35"/>
      <c r="C210" s="35"/>
      <c r="D210" s="106" t="s">
        <v>178</v>
      </c>
      <c r="E210" s="106"/>
      <c r="F210" s="106"/>
      <c r="G210" s="35"/>
      <c r="H210" s="35"/>
      <c r="I210" s="35"/>
      <c r="J210" s="35"/>
      <c r="K210" s="51"/>
      <c r="L210" s="66"/>
      <c r="M210" s="7"/>
      <c r="N210" s="7"/>
      <c r="O210" s="7">
        <v>5</v>
      </c>
      <c r="P210" s="7"/>
      <c r="Q210" s="7"/>
      <c r="R210" s="7"/>
      <c r="S210" s="7"/>
    </row>
    <row r="211" spans="2:19" x14ac:dyDescent="0.3">
      <c r="C211" s="21"/>
      <c r="D211" s="33"/>
      <c r="E211" s="21"/>
      <c r="F211" s="21"/>
      <c r="G211" s="21"/>
      <c r="H211" s="3"/>
      <c r="I211" s="3"/>
      <c r="J211" s="34"/>
      <c r="K211" s="51"/>
      <c r="L211" s="66"/>
      <c r="M211" s="7"/>
      <c r="N211" s="7"/>
      <c r="O211" s="7"/>
      <c r="P211" s="7"/>
      <c r="Q211" s="7"/>
      <c r="R211" s="7"/>
      <c r="S211" s="7"/>
    </row>
    <row r="212" spans="2:19" ht="23.1" customHeight="1" x14ac:dyDescent="0.45">
      <c r="B212" s="68">
        <v>22</v>
      </c>
      <c r="C212" s="69" t="s">
        <v>179</v>
      </c>
      <c r="D212" s="84"/>
      <c r="E212" s="70"/>
      <c r="F212" s="70"/>
      <c r="G212" s="70"/>
      <c r="H212" s="72">
        <f>H213+H214+H215*2+H216</f>
        <v>0</v>
      </c>
      <c r="I212" s="72">
        <f>I213+I214+I215*2+I216</f>
        <v>0</v>
      </c>
      <c r="J212" s="83"/>
      <c r="K212" s="51"/>
      <c r="L212" s="66"/>
      <c r="M212" s="7"/>
      <c r="N212" s="7"/>
      <c r="O212" s="7"/>
      <c r="P212" s="7"/>
      <c r="Q212" s="7"/>
      <c r="R212" s="7"/>
      <c r="S212" s="7"/>
    </row>
    <row r="213" spans="2:19" x14ac:dyDescent="0.3">
      <c r="B213" s="74" t="s">
        <v>36</v>
      </c>
      <c r="C213" s="75" t="s">
        <v>180</v>
      </c>
      <c r="D213" s="76" t="s">
        <v>181</v>
      </c>
      <c r="E213" s="77" t="s">
        <v>14</v>
      </c>
      <c r="F213" s="76">
        <v>2024</v>
      </c>
      <c r="G213" s="78" t="s">
        <v>21</v>
      </c>
      <c r="H213" s="79"/>
      <c r="I213" s="79"/>
      <c r="J213" s="80">
        <f>IF($H$513=TRUE,H213*O213,IF($J$511&lt;168,H213*P213,IF($J$511&lt;336,H213*Q213,IF($J$511&lt;600,H213*R213,H213*S213))))</f>
        <v>0</v>
      </c>
      <c r="K213" s="51"/>
      <c r="L213" s="66"/>
      <c r="M213" s="7"/>
      <c r="N213" s="7"/>
      <c r="O213" s="7">
        <v>4.75</v>
      </c>
      <c r="P213" s="7">
        <v>5.75</v>
      </c>
      <c r="Q213" s="7">
        <f>'[2]2026'!U241</f>
        <v>5.55</v>
      </c>
      <c r="R213" s="7">
        <f>'[2]2026'!V241</f>
        <v>5.4</v>
      </c>
      <c r="S213" s="7">
        <f>'[2]2026'!W241</f>
        <v>5.2</v>
      </c>
    </row>
    <row r="214" spans="2:19" x14ac:dyDescent="0.3">
      <c r="B214" s="54" t="s">
        <v>36</v>
      </c>
      <c r="C214" s="17" t="s">
        <v>180</v>
      </c>
      <c r="D214" s="52" t="s">
        <v>182</v>
      </c>
      <c r="E214" s="18" t="s">
        <v>14</v>
      </c>
      <c r="F214" s="52">
        <v>2022</v>
      </c>
      <c r="G214" s="27" t="s">
        <v>21</v>
      </c>
      <c r="H214" s="19"/>
      <c r="I214" s="19"/>
      <c r="J214" s="20">
        <f>IF($H$513=TRUE,H214*O214,IF($J$511&lt;168,H214*P214,IF($J$511&lt;336,H214*Q214,IF($J$511&lt;600,H214*R214,H214*S214))))</f>
        <v>0</v>
      </c>
      <c r="K214" s="51"/>
      <c r="L214" s="66"/>
      <c r="M214" s="7"/>
      <c r="N214" s="7"/>
      <c r="O214" s="7">
        <v>7.95</v>
      </c>
      <c r="P214" s="7">
        <v>8.9499999999999993</v>
      </c>
      <c r="Q214" s="7">
        <f>'[2]2026'!U242</f>
        <v>8.75</v>
      </c>
      <c r="R214" s="7">
        <f>'[2]2026'!V242</f>
        <v>8.6</v>
      </c>
      <c r="S214" s="7">
        <f>'[2]2026'!W242</f>
        <v>8.3999999999999986</v>
      </c>
    </row>
    <row r="215" spans="2:19" x14ac:dyDescent="0.3">
      <c r="B215" s="54" t="s">
        <v>36</v>
      </c>
      <c r="C215" s="17" t="s">
        <v>180</v>
      </c>
      <c r="D215" s="52" t="s">
        <v>182</v>
      </c>
      <c r="E215" s="18" t="s">
        <v>39</v>
      </c>
      <c r="F215" s="52">
        <v>2022</v>
      </c>
      <c r="G215" s="27" t="s">
        <v>21</v>
      </c>
      <c r="H215" s="19"/>
      <c r="I215" s="19"/>
      <c r="J215" s="20">
        <f>IF($H$513=TRUE,H215*O215,IF($J$511&lt;168,H215*P215,IF($J$511&lt;336,H215*Q215,IF($J$511&lt;600,H215*R215,H215*S215))))</f>
        <v>0</v>
      </c>
      <c r="K215" s="51"/>
      <c r="L215" s="66"/>
      <c r="M215" s="7"/>
      <c r="N215" s="7"/>
      <c r="O215" s="7">
        <v>16.400000000000002</v>
      </c>
      <c r="P215" s="7">
        <v>18.400000000000002</v>
      </c>
      <c r="Q215" s="7">
        <f>'[2]2026'!U243</f>
        <v>18.000000000000004</v>
      </c>
      <c r="R215" s="7">
        <f>'[2]2026'!V243</f>
        <v>17.700000000000003</v>
      </c>
      <c r="S215" s="7">
        <f>'[2]2026'!W243</f>
        <v>17.3</v>
      </c>
    </row>
    <row r="216" spans="2:19" x14ac:dyDescent="0.3">
      <c r="B216" s="54" t="s">
        <v>36</v>
      </c>
      <c r="C216" s="17" t="s">
        <v>180</v>
      </c>
      <c r="D216" s="52" t="s">
        <v>183</v>
      </c>
      <c r="E216" s="18" t="s">
        <v>14</v>
      </c>
      <c r="F216" s="52">
        <v>2022</v>
      </c>
      <c r="G216" s="27" t="s">
        <v>21</v>
      </c>
      <c r="H216" s="19"/>
      <c r="I216" s="19"/>
      <c r="J216" s="20">
        <f>IF($H$513=TRUE,H216*O216,IF($J$511&lt;168,H216*P216,IF($J$511&lt;336,H216*Q216,IF($J$511&lt;600,H216*R216,H216*S216))))</f>
        <v>0</v>
      </c>
      <c r="K216" s="51"/>
      <c r="L216" s="66"/>
      <c r="M216" s="7"/>
      <c r="N216" s="7"/>
      <c r="O216" s="7">
        <v>10.65</v>
      </c>
      <c r="P216" s="7">
        <v>11.65</v>
      </c>
      <c r="Q216" s="7">
        <f>'[2]2026'!U244</f>
        <v>11.450000000000001</v>
      </c>
      <c r="R216" s="7">
        <f>'[2]2026'!V244</f>
        <v>11.3</v>
      </c>
      <c r="S216" s="7">
        <f>'[2]2026'!W244</f>
        <v>11.1</v>
      </c>
    </row>
    <row r="217" spans="2:19" ht="23.1" customHeight="1" x14ac:dyDescent="0.45">
      <c r="B217" s="68">
        <v>23</v>
      </c>
      <c r="C217" s="69" t="s">
        <v>184</v>
      </c>
      <c r="D217" s="84"/>
      <c r="E217" s="70"/>
      <c r="F217" s="70"/>
      <c r="G217" s="70"/>
      <c r="H217" s="72">
        <f>SUM(H218:H221)</f>
        <v>0</v>
      </c>
      <c r="I217" s="72">
        <f>SUM(I218:I221)</f>
        <v>0</v>
      </c>
      <c r="J217" s="83"/>
      <c r="K217" s="51"/>
      <c r="L217" s="66"/>
      <c r="M217" s="7"/>
      <c r="N217" s="7"/>
      <c r="O217" s="7"/>
      <c r="P217" s="7"/>
      <c r="Q217" s="7"/>
      <c r="R217" s="7"/>
      <c r="S217" s="7"/>
    </row>
    <row r="218" spans="2:19" x14ac:dyDescent="0.3">
      <c r="B218" s="54" t="s">
        <v>36</v>
      </c>
      <c r="C218" s="17" t="s">
        <v>104</v>
      </c>
      <c r="D218" s="52" t="s">
        <v>502</v>
      </c>
      <c r="E218" s="18" t="s">
        <v>14</v>
      </c>
      <c r="F218" s="52" t="s">
        <v>64</v>
      </c>
      <c r="G218" s="27" t="s">
        <v>15</v>
      </c>
      <c r="H218" s="19"/>
      <c r="I218" s="19"/>
      <c r="J218" s="20">
        <f>IF($H$513=TRUE,H218*O218,IF($J$511&lt;168,H218*P218,IF($J$511&lt;336,H218*Q218,IF($J$511&lt;600,H218*R218,H218*S218))))</f>
        <v>0</v>
      </c>
      <c r="K218" s="51"/>
      <c r="L218" s="66"/>
      <c r="M218" s="7"/>
      <c r="N218" s="7"/>
      <c r="O218" s="7">
        <v>5.65</v>
      </c>
      <c r="P218" s="7">
        <v>6.65</v>
      </c>
      <c r="Q218" s="7">
        <f>'[2]2026'!U248</f>
        <v>6.45</v>
      </c>
      <c r="R218" s="7">
        <f>'[2]2026'!V248</f>
        <v>6.3000000000000007</v>
      </c>
      <c r="S218" s="7">
        <f>'[2]2026'!W248</f>
        <v>6.1000000000000005</v>
      </c>
    </row>
    <row r="219" spans="2:19" x14ac:dyDescent="0.3">
      <c r="B219" s="54" t="s">
        <v>36</v>
      </c>
      <c r="C219" s="17" t="s">
        <v>185</v>
      </c>
      <c r="D219" s="52" t="s">
        <v>186</v>
      </c>
      <c r="E219" s="18" t="s">
        <v>14</v>
      </c>
      <c r="F219" s="52">
        <v>2024</v>
      </c>
      <c r="G219" s="27" t="s">
        <v>21</v>
      </c>
      <c r="H219" s="19"/>
      <c r="I219" s="19"/>
      <c r="J219" s="20">
        <f>IF($H$513=TRUE,H219*O219,IF($J$511&lt;168,H219*P219,IF($J$511&lt;336,H219*Q219,IF($J$511&lt;600,H219*R219,H219*S219))))</f>
        <v>0</v>
      </c>
      <c r="K219" s="51"/>
      <c r="L219" s="66"/>
      <c r="M219" s="7"/>
      <c r="N219" s="7"/>
      <c r="O219" s="7">
        <v>5.4</v>
      </c>
      <c r="P219" s="7">
        <v>6.4</v>
      </c>
      <c r="Q219" s="7">
        <f>'[2]2026'!U249</f>
        <v>6.2</v>
      </c>
      <c r="R219" s="7">
        <f>'[2]2026'!V249</f>
        <v>6.0500000000000007</v>
      </c>
      <c r="S219" s="7">
        <f>'[2]2026'!W249</f>
        <v>5.8500000000000005</v>
      </c>
    </row>
    <row r="220" spans="2:19" x14ac:dyDescent="0.3">
      <c r="B220" s="54" t="s">
        <v>36</v>
      </c>
      <c r="C220" s="17" t="s">
        <v>185</v>
      </c>
      <c r="D220" s="52" t="s">
        <v>187</v>
      </c>
      <c r="E220" s="18" t="s">
        <v>14</v>
      </c>
      <c r="F220" s="52">
        <v>2023</v>
      </c>
      <c r="G220" s="27" t="s">
        <v>21</v>
      </c>
      <c r="H220" s="19"/>
      <c r="I220" s="19"/>
      <c r="J220" s="20">
        <f>IF($H$513=TRUE,H220*O220,IF($J$511&lt;168,H220*P220,IF($J$511&lt;336,H220*Q220,IF($J$511&lt;600,H220*R220,H220*S220))))</f>
        <v>0</v>
      </c>
      <c r="K220" s="51"/>
      <c r="L220" s="66"/>
      <c r="M220" s="7"/>
      <c r="N220" s="7"/>
      <c r="O220" s="7">
        <v>7.45</v>
      </c>
      <c r="P220" s="7">
        <v>8.4499999999999993</v>
      </c>
      <c r="Q220" s="7">
        <f>'[2]2026'!U250</f>
        <v>8.25</v>
      </c>
      <c r="R220" s="7">
        <f>'[2]2026'!V250</f>
        <v>8.1</v>
      </c>
      <c r="S220" s="7">
        <f>'[2]2026'!W250</f>
        <v>7.8999999999999995</v>
      </c>
    </row>
    <row r="221" spans="2:19" x14ac:dyDescent="0.3">
      <c r="B221" s="54" t="s">
        <v>36</v>
      </c>
      <c r="C221" s="17" t="s">
        <v>185</v>
      </c>
      <c r="D221" s="52" t="s">
        <v>188</v>
      </c>
      <c r="E221" s="18" t="s">
        <v>14</v>
      </c>
      <c r="F221" s="52">
        <v>2022</v>
      </c>
      <c r="G221" s="27" t="s">
        <v>21</v>
      </c>
      <c r="H221" s="19"/>
      <c r="I221" s="19"/>
      <c r="J221" s="20">
        <f>IF($H$513=TRUE,H221*O221,IF($J$511&lt;168,H221*P221,IF($J$511&lt;336,H221*Q221,IF($J$511&lt;600,H221*R221,H221*S221))))</f>
        <v>0</v>
      </c>
      <c r="K221" s="51"/>
      <c r="L221" s="66"/>
      <c r="M221" s="7"/>
      <c r="N221" s="7"/>
      <c r="O221" s="7">
        <v>10.100000000000001</v>
      </c>
      <c r="P221" s="7">
        <v>11.100000000000001</v>
      </c>
      <c r="Q221" s="7">
        <f>'[2]2026'!U251</f>
        <v>10.900000000000002</v>
      </c>
      <c r="R221" s="7">
        <f>'[2]2026'!V251</f>
        <v>10.750000000000002</v>
      </c>
      <c r="S221" s="7">
        <f>'[2]2026'!W251</f>
        <v>10.55</v>
      </c>
    </row>
    <row r="222" spans="2:19" x14ac:dyDescent="0.3">
      <c r="C222" s="21"/>
      <c r="E222" s="33"/>
      <c r="F222" s="4"/>
      <c r="G222" s="21"/>
      <c r="J222" s="34"/>
      <c r="K222" s="51"/>
      <c r="L222" s="66"/>
      <c r="M222" s="7"/>
      <c r="N222" s="7"/>
      <c r="O222" s="7"/>
      <c r="P222" s="7"/>
      <c r="Q222" s="7"/>
      <c r="R222" s="7"/>
      <c r="S222" s="7"/>
    </row>
    <row r="223" spans="2:19" ht="24" customHeight="1" x14ac:dyDescent="0.45">
      <c r="B223" s="38"/>
      <c r="C223" s="38"/>
      <c r="D223" s="107" t="s">
        <v>189</v>
      </c>
      <c r="E223" s="107"/>
      <c r="F223" s="107"/>
      <c r="G223" s="38"/>
      <c r="H223" s="38"/>
      <c r="I223" s="38"/>
      <c r="J223" s="38"/>
      <c r="K223" s="51"/>
      <c r="L223" s="66"/>
      <c r="M223" s="7"/>
      <c r="N223" s="7"/>
      <c r="O223" s="7"/>
      <c r="P223" s="7"/>
      <c r="Q223" s="7"/>
      <c r="R223" s="7"/>
      <c r="S223" s="7"/>
    </row>
    <row r="224" spans="2:19" x14ac:dyDescent="0.3">
      <c r="B224" s="57"/>
      <c r="C224" s="21"/>
      <c r="D224" s="33"/>
      <c r="E224" s="21"/>
      <c r="F224" s="21"/>
      <c r="G224" s="21"/>
      <c r="H224" s="3"/>
      <c r="I224" s="3"/>
      <c r="J224" s="34"/>
      <c r="K224" s="51"/>
      <c r="L224" s="66"/>
      <c r="M224" s="7"/>
      <c r="N224" s="7"/>
      <c r="O224" s="7"/>
      <c r="P224" s="7"/>
      <c r="Q224" s="7"/>
      <c r="R224" s="7"/>
      <c r="S224" s="7"/>
    </row>
    <row r="225" spans="2:19" ht="23.1" customHeight="1" x14ac:dyDescent="0.45">
      <c r="B225" s="68">
        <v>24</v>
      </c>
      <c r="C225" s="69" t="s">
        <v>190</v>
      </c>
      <c r="D225" s="70"/>
      <c r="E225" s="71"/>
      <c r="F225" s="71"/>
      <c r="G225" s="71"/>
      <c r="H225" s="97">
        <f>SUM(H226:H234)-H227-H230-H233</f>
        <v>0</v>
      </c>
      <c r="I225" s="97">
        <f>SUM(I226:I234)-I227-I230-I233</f>
        <v>0</v>
      </c>
      <c r="J225" s="73"/>
      <c r="K225" s="51"/>
      <c r="L225" s="66"/>
      <c r="M225" s="7"/>
      <c r="N225" s="7"/>
      <c r="O225" s="7"/>
      <c r="P225" s="7"/>
      <c r="Q225" s="7"/>
      <c r="R225" s="7"/>
      <c r="S225" s="7"/>
    </row>
    <row r="226" spans="2:19" x14ac:dyDescent="0.3">
      <c r="B226" s="54" t="s">
        <v>36</v>
      </c>
      <c r="C226" s="17" t="s">
        <v>191</v>
      </c>
      <c r="D226" s="52" t="s">
        <v>192</v>
      </c>
      <c r="E226" s="18" t="s">
        <v>14</v>
      </c>
      <c r="F226" s="52">
        <v>2025</v>
      </c>
      <c r="G226" s="27" t="s">
        <v>15</v>
      </c>
      <c r="H226" s="19"/>
      <c r="I226" s="19"/>
      <c r="J226" s="20">
        <f t="shared" ref="J226:J234" si="14">IF($H$513=TRUE,H226*O226,IF($J$511&lt;168,H226*P226,IF($J$511&lt;336,H226*Q226,IF($J$511&lt;600,H226*R226,H226*S226))))</f>
        <v>0</v>
      </c>
      <c r="K226" s="51"/>
      <c r="L226" s="66"/>
      <c r="M226" s="7"/>
      <c r="N226" s="7"/>
      <c r="O226" s="7">
        <v>4.95</v>
      </c>
      <c r="P226" s="7">
        <v>5.95</v>
      </c>
      <c r="Q226" s="7">
        <f>'[2]2026'!U255</f>
        <v>5.75</v>
      </c>
      <c r="R226" s="7">
        <f>'[2]2026'!V255</f>
        <v>5.6000000000000005</v>
      </c>
      <c r="S226" s="7">
        <f>'[2]2026'!W255</f>
        <v>5.4</v>
      </c>
    </row>
    <row r="227" spans="2:19" x14ac:dyDescent="0.3">
      <c r="B227" s="54" t="s">
        <v>36</v>
      </c>
      <c r="C227" s="17" t="s">
        <v>191</v>
      </c>
      <c r="D227" s="52" t="s">
        <v>192</v>
      </c>
      <c r="E227" s="18" t="s">
        <v>118</v>
      </c>
      <c r="F227" s="52">
        <v>2025</v>
      </c>
      <c r="G227" s="27" t="s">
        <v>15</v>
      </c>
      <c r="H227" s="19"/>
      <c r="I227" s="19"/>
      <c r="J227" s="20">
        <f t="shared" si="14"/>
        <v>0</v>
      </c>
      <c r="K227" s="51"/>
      <c r="L227" s="66"/>
      <c r="M227" s="7"/>
      <c r="N227" s="7"/>
      <c r="O227" s="7">
        <v>3.9000000000000004</v>
      </c>
      <c r="P227" s="7">
        <v>4.4000000000000004</v>
      </c>
      <c r="Q227" s="7">
        <f>'[2]2026'!U256</f>
        <v>4.3000000000000007</v>
      </c>
      <c r="R227" s="7">
        <f>'[2]2026'!V256</f>
        <v>4.2250000000000005</v>
      </c>
      <c r="S227" s="7">
        <f>'[2]2026'!W256</f>
        <v>4.125</v>
      </c>
    </row>
    <row r="228" spans="2:19" x14ac:dyDescent="0.3">
      <c r="B228" s="54" t="s">
        <v>36</v>
      </c>
      <c r="C228" s="17" t="s">
        <v>191</v>
      </c>
      <c r="D228" s="52" t="s">
        <v>193</v>
      </c>
      <c r="E228" s="18" t="s">
        <v>14</v>
      </c>
      <c r="F228" s="52">
        <v>2023</v>
      </c>
      <c r="G228" s="27" t="s">
        <v>15</v>
      </c>
      <c r="H228" s="19"/>
      <c r="I228" s="19"/>
      <c r="J228" s="20">
        <f t="shared" si="14"/>
        <v>0</v>
      </c>
      <c r="K228" s="51"/>
      <c r="L228" s="66"/>
      <c r="M228" s="7"/>
      <c r="N228" s="7"/>
      <c r="O228" s="7">
        <v>7.5500000000000007</v>
      </c>
      <c r="P228" s="7">
        <v>8.5500000000000007</v>
      </c>
      <c r="Q228" s="7">
        <f>'[2]2026'!U257</f>
        <v>8.3500000000000014</v>
      </c>
      <c r="R228" s="7">
        <f>'[2]2026'!V257</f>
        <v>8.2000000000000011</v>
      </c>
      <c r="S228" s="7">
        <f>'[2]2026'!W257</f>
        <v>8</v>
      </c>
    </row>
    <row r="229" spans="2:19" x14ac:dyDescent="0.3">
      <c r="B229" s="54" t="s">
        <v>36</v>
      </c>
      <c r="C229" s="17" t="s">
        <v>191</v>
      </c>
      <c r="D229" s="52" t="s">
        <v>192</v>
      </c>
      <c r="E229" s="18" t="s">
        <v>14</v>
      </c>
      <c r="F229" s="52">
        <v>2025</v>
      </c>
      <c r="G229" s="27" t="s">
        <v>49</v>
      </c>
      <c r="H229" s="19"/>
      <c r="I229" s="19"/>
      <c r="J229" s="20">
        <f t="shared" si="14"/>
        <v>0</v>
      </c>
      <c r="K229" s="51"/>
      <c r="L229" s="66"/>
      <c r="M229" s="7"/>
      <c r="N229" s="7"/>
      <c r="O229" s="7">
        <v>4.95</v>
      </c>
      <c r="P229" s="7">
        <v>5.95</v>
      </c>
      <c r="Q229" s="7">
        <f>'[2]2026'!U258</f>
        <v>5.75</v>
      </c>
      <c r="R229" s="7">
        <f>'[2]2026'!V258</f>
        <v>5.6000000000000005</v>
      </c>
      <c r="S229" s="7">
        <f>'[2]2026'!W258</f>
        <v>5.4</v>
      </c>
    </row>
    <row r="230" spans="2:19" x14ac:dyDescent="0.3">
      <c r="B230" s="54" t="s">
        <v>36</v>
      </c>
      <c r="C230" s="17" t="s">
        <v>191</v>
      </c>
      <c r="D230" s="52" t="s">
        <v>192</v>
      </c>
      <c r="E230" s="18" t="s">
        <v>118</v>
      </c>
      <c r="F230" s="52">
        <v>2025</v>
      </c>
      <c r="G230" s="27" t="s">
        <v>49</v>
      </c>
      <c r="H230" s="19"/>
      <c r="I230" s="19"/>
      <c r="J230" s="20">
        <f t="shared" si="14"/>
        <v>0</v>
      </c>
      <c r="K230" s="51"/>
      <c r="L230" s="66"/>
      <c r="M230" s="7"/>
      <c r="N230" s="7"/>
      <c r="O230" s="7">
        <v>3.9000000000000004</v>
      </c>
      <c r="P230" s="7">
        <v>4.4000000000000004</v>
      </c>
      <c r="Q230" s="7">
        <f>'[2]2026'!U259</f>
        <v>4.3000000000000007</v>
      </c>
      <c r="R230" s="7">
        <f>'[2]2026'!V259</f>
        <v>4.2250000000000005</v>
      </c>
      <c r="S230" s="7">
        <f>'[2]2026'!W259</f>
        <v>4.125</v>
      </c>
    </row>
    <row r="231" spans="2:19" x14ac:dyDescent="0.3">
      <c r="B231" s="54" t="s">
        <v>36</v>
      </c>
      <c r="C231" s="17" t="s">
        <v>194</v>
      </c>
      <c r="D231" s="52" t="s">
        <v>195</v>
      </c>
      <c r="E231" s="18" t="s">
        <v>14</v>
      </c>
      <c r="F231" s="52">
        <v>2024</v>
      </c>
      <c r="G231" s="27" t="s">
        <v>49</v>
      </c>
      <c r="H231" s="19"/>
      <c r="I231" s="19"/>
      <c r="J231" s="20">
        <f t="shared" si="14"/>
        <v>0</v>
      </c>
      <c r="K231" s="51"/>
      <c r="L231" s="66"/>
      <c r="M231" s="7"/>
      <c r="N231" s="7"/>
      <c r="O231" s="7">
        <v>5.0500000000000007</v>
      </c>
      <c r="P231" s="7">
        <v>6.0500000000000007</v>
      </c>
      <c r="Q231" s="7">
        <f>'[2]2026'!U260</f>
        <v>5.8500000000000005</v>
      </c>
      <c r="R231" s="7">
        <f>'[2]2026'!V260</f>
        <v>5.7000000000000011</v>
      </c>
      <c r="S231" s="7">
        <f>'[2]2026'!W260</f>
        <v>5.5000000000000009</v>
      </c>
    </row>
    <row r="232" spans="2:19" x14ac:dyDescent="0.3">
      <c r="B232" s="54" t="s">
        <v>36</v>
      </c>
      <c r="C232" s="17" t="s">
        <v>191</v>
      </c>
      <c r="D232" s="52" t="s">
        <v>192</v>
      </c>
      <c r="E232" s="18" t="s">
        <v>14</v>
      </c>
      <c r="F232" s="52">
        <v>2025</v>
      </c>
      <c r="G232" s="27" t="s">
        <v>21</v>
      </c>
      <c r="H232" s="19"/>
      <c r="I232" s="19"/>
      <c r="J232" s="20">
        <f t="shared" si="14"/>
        <v>0</v>
      </c>
      <c r="K232" s="51"/>
      <c r="L232" s="66"/>
      <c r="M232" s="7"/>
      <c r="N232" s="7"/>
      <c r="O232" s="7">
        <v>4.95</v>
      </c>
      <c r="P232" s="7">
        <v>5.95</v>
      </c>
      <c r="Q232" s="7">
        <f>'[2]2026'!U261</f>
        <v>5.75</v>
      </c>
      <c r="R232" s="7">
        <f>'[2]2026'!V261</f>
        <v>5.6000000000000005</v>
      </c>
      <c r="S232" s="7">
        <f>'[2]2026'!W261</f>
        <v>5.4</v>
      </c>
    </row>
    <row r="233" spans="2:19" x14ac:dyDescent="0.3">
      <c r="B233" s="54" t="s">
        <v>36</v>
      </c>
      <c r="C233" s="17" t="s">
        <v>191</v>
      </c>
      <c r="D233" s="52" t="s">
        <v>192</v>
      </c>
      <c r="E233" s="18" t="s">
        <v>118</v>
      </c>
      <c r="F233" s="52">
        <v>2025</v>
      </c>
      <c r="G233" s="27" t="s">
        <v>21</v>
      </c>
      <c r="H233" s="19"/>
      <c r="I233" s="19"/>
      <c r="J233" s="20">
        <f t="shared" si="14"/>
        <v>0</v>
      </c>
      <c r="K233" s="51"/>
      <c r="L233" s="66"/>
      <c r="M233" s="7"/>
      <c r="N233" s="7"/>
      <c r="O233" s="7">
        <v>3.9000000000000004</v>
      </c>
      <c r="P233" s="7">
        <v>4.4000000000000004</v>
      </c>
      <c r="Q233" s="7">
        <f>'[2]2026'!U262</f>
        <v>4.3000000000000007</v>
      </c>
      <c r="R233" s="7">
        <f>'[2]2026'!V262</f>
        <v>4.2250000000000005</v>
      </c>
      <c r="S233" s="7">
        <f>'[2]2026'!W262</f>
        <v>4.125</v>
      </c>
    </row>
    <row r="234" spans="2:19" x14ac:dyDescent="0.3">
      <c r="B234" s="54" t="s">
        <v>36</v>
      </c>
      <c r="C234" s="17" t="s">
        <v>191</v>
      </c>
      <c r="D234" s="52" t="s">
        <v>196</v>
      </c>
      <c r="E234" s="18" t="s">
        <v>14</v>
      </c>
      <c r="F234" s="52">
        <v>2023</v>
      </c>
      <c r="G234" s="27" t="s">
        <v>21</v>
      </c>
      <c r="H234" s="19"/>
      <c r="I234" s="19"/>
      <c r="J234" s="20">
        <f t="shared" si="14"/>
        <v>0</v>
      </c>
      <c r="K234" s="51"/>
      <c r="L234" s="66"/>
      <c r="M234" s="7"/>
      <c r="N234" s="7"/>
      <c r="O234" s="7">
        <v>7.5500000000000007</v>
      </c>
      <c r="P234" s="7">
        <v>8.5500000000000007</v>
      </c>
      <c r="Q234" s="7">
        <f>'[2]2026'!U263</f>
        <v>8.3500000000000014</v>
      </c>
      <c r="R234" s="7">
        <f>'[2]2026'!V263</f>
        <v>8.2000000000000011</v>
      </c>
      <c r="S234" s="7">
        <f>'[2]2026'!W263</f>
        <v>8</v>
      </c>
    </row>
    <row r="235" spans="2:19" ht="23.1" customHeight="1" x14ac:dyDescent="0.45">
      <c r="B235" s="68">
        <v>25</v>
      </c>
      <c r="C235" s="69" t="s">
        <v>197</v>
      </c>
      <c r="D235" s="70"/>
      <c r="E235" s="71"/>
      <c r="F235" s="71"/>
      <c r="G235" s="71"/>
      <c r="H235" s="97">
        <f>SUM(H236:H253)+H241+H250+H254*3</f>
        <v>0</v>
      </c>
      <c r="I235" s="97">
        <f>SUM(I236:I253)+I241+I250+I254*3</f>
        <v>0</v>
      </c>
      <c r="J235" s="73"/>
      <c r="K235" s="51"/>
      <c r="L235" s="66"/>
      <c r="M235" s="7"/>
      <c r="N235" s="7"/>
      <c r="O235" s="7">
        <v>0</v>
      </c>
      <c r="P235" s="7">
        <v>0</v>
      </c>
      <c r="Q235" s="7">
        <f>'[2]2026'!U265</f>
        <v>0</v>
      </c>
      <c r="R235" s="7">
        <f>'[2]2026'!V265</f>
        <v>0</v>
      </c>
      <c r="S235" s="7">
        <f>'[2]2026'!W265</f>
        <v>0</v>
      </c>
    </row>
    <row r="236" spans="2:19" x14ac:dyDescent="0.3">
      <c r="B236" s="74" t="s">
        <v>36</v>
      </c>
      <c r="C236" s="75" t="s">
        <v>198</v>
      </c>
      <c r="D236" s="76" t="s">
        <v>199</v>
      </c>
      <c r="E236" s="77" t="s">
        <v>14</v>
      </c>
      <c r="F236" s="76">
        <v>2025</v>
      </c>
      <c r="G236" s="78" t="s">
        <v>15</v>
      </c>
      <c r="H236" s="79"/>
      <c r="I236" s="79"/>
      <c r="J236" s="80">
        <f t="shared" ref="J236:J254" si="15">IF($H$513=TRUE,H236*O236,IF($J$511&lt;168,H236*P236,IF($J$511&lt;336,H236*Q236,IF($J$511&lt;600,H236*R236,H236*S236))))</f>
        <v>0</v>
      </c>
      <c r="K236" s="51"/>
      <c r="L236" s="66"/>
      <c r="M236" s="7"/>
      <c r="N236" s="7"/>
      <c r="O236" s="7">
        <v>4.1000000000000005</v>
      </c>
      <c r="P236" s="7">
        <v>5.1000000000000005</v>
      </c>
      <c r="Q236" s="7">
        <f>'[2]2026'!U267</f>
        <v>4.9000000000000004</v>
      </c>
      <c r="R236" s="7">
        <f>'[2]2026'!V267</f>
        <v>4.7500000000000009</v>
      </c>
      <c r="S236" s="7">
        <f>'[2]2026'!W267</f>
        <v>4.5500000000000007</v>
      </c>
    </row>
    <row r="237" spans="2:19" x14ac:dyDescent="0.3">
      <c r="B237" s="54" t="s">
        <v>11</v>
      </c>
      <c r="C237" s="17" t="s">
        <v>198</v>
      </c>
      <c r="D237" s="52" t="s">
        <v>200</v>
      </c>
      <c r="E237" s="18" t="s">
        <v>14</v>
      </c>
      <c r="F237" s="52">
        <v>2025</v>
      </c>
      <c r="G237" s="27" t="s">
        <v>15</v>
      </c>
      <c r="H237" s="19"/>
      <c r="I237" s="19"/>
      <c r="J237" s="20">
        <f t="shared" si="15"/>
        <v>0</v>
      </c>
      <c r="K237" s="51"/>
      <c r="L237" s="66"/>
      <c r="M237" s="7"/>
      <c r="N237" s="7"/>
      <c r="O237" s="7">
        <v>4.1000000000000005</v>
      </c>
      <c r="P237" s="7">
        <v>5.1000000000000005</v>
      </c>
      <c r="Q237" s="7">
        <f>'[2]2026'!U268</f>
        <v>4.9000000000000004</v>
      </c>
      <c r="R237" s="7">
        <f>'[2]2026'!V268</f>
        <v>4.7500000000000009</v>
      </c>
      <c r="S237" s="7">
        <f>'[2]2026'!W268</f>
        <v>4.5500000000000007</v>
      </c>
    </row>
    <row r="238" spans="2:19" x14ac:dyDescent="0.3">
      <c r="B238" s="54" t="s">
        <v>36</v>
      </c>
      <c r="C238" s="17" t="s">
        <v>201</v>
      </c>
      <c r="D238" s="52" t="s">
        <v>202</v>
      </c>
      <c r="E238" s="18" t="s">
        <v>14</v>
      </c>
      <c r="F238" s="52">
        <v>2025</v>
      </c>
      <c r="G238" s="27" t="s">
        <v>15</v>
      </c>
      <c r="H238" s="19"/>
      <c r="I238" s="19"/>
      <c r="J238" s="20">
        <f t="shared" si="15"/>
        <v>0</v>
      </c>
      <c r="K238" s="51"/>
      <c r="L238" s="66"/>
      <c r="M238" s="7"/>
      <c r="N238" s="7"/>
      <c r="O238" s="7">
        <v>4.1000000000000005</v>
      </c>
      <c r="P238" s="7">
        <v>5.1000000000000005</v>
      </c>
      <c r="Q238" s="7">
        <f>'[2]2026'!U269</f>
        <v>4.9000000000000004</v>
      </c>
      <c r="R238" s="7">
        <f>'[2]2026'!V269</f>
        <v>4.7500000000000009</v>
      </c>
      <c r="S238" s="7">
        <f>'[2]2026'!W269</f>
        <v>4.5500000000000007</v>
      </c>
    </row>
    <row r="239" spans="2:19" x14ac:dyDescent="0.3">
      <c r="B239" s="54" t="s">
        <v>36</v>
      </c>
      <c r="C239" s="17" t="s">
        <v>203</v>
      </c>
      <c r="D239" s="52" t="s">
        <v>204</v>
      </c>
      <c r="E239" s="18" t="s">
        <v>14</v>
      </c>
      <c r="F239" s="52">
        <v>2025</v>
      </c>
      <c r="G239" s="27" t="s">
        <v>15</v>
      </c>
      <c r="H239" s="19"/>
      <c r="I239" s="19"/>
      <c r="J239" s="20">
        <f t="shared" si="15"/>
        <v>0</v>
      </c>
      <c r="K239" s="51"/>
      <c r="L239" s="66"/>
      <c r="M239" s="7"/>
      <c r="N239" s="7"/>
      <c r="O239" s="7">
        <v>4.2</v>
      </c>
      <c r="P239" s="7">
        <v>5.2</v>
      </c>
      <c r="Q239" s="7">
        <f>'[2]2026'!U270</f>
        <v>5</v>
      </c>
      <c r="R239" s="7">
        <f>'[2]2026'!V270</f>
        <v>4.8500000000000005</v>
      </c>
      <c r="S239" s="7">
        <f>'[2]2026'!W270</f>
        <v>4.6500000000000004</v>
      </c>
    </row>
    <row r="240" spans="2:19" x14ac:dyDescent="0.3">
      <c r="B240" s="54" t="s">
        <v>36</v>
      </c>
      <c r="C240" s="17" t="s">
        <v>203</v>
      </c>
      <c r="D240" s="52" t="s">
        <v>205</v>
      </c>
      <c r="E240" s="18" t="s">
        <v>14</v>
      </c>
      <c r="F240" s="52">
        <v>2025</v>
      </c>
      <c r="G240" s="27" t="s">
        <v>15</v>
      </c>
      <c r="H240" s="19"/>
      <c r="I240" s="19"/>
      <c r="J240" s="20">
        <f t="shared" si="15"/>
        <v>0</v>
      </c>
      <c r="K240" s="51"/>
      <c r="L240" s="66"/>
      <c r="M240" s="7"/>
      <c r="N240" s="7"/>
      <c r="O240" s="7">
        <v>5</v>
      </c>
      <c r="P240" s="7">
        <v>6</v>
      </c>
      <c r="Q240" s="7">
        <f>'[2]2026'!U271</f>
        <v>5.8</v>
      </c>
      <c r="R240" s="7">
        <f>'[2]2026'!V271</f>
        <v>5.65</v>
      </c>
      <c r="S240" s="7">
        <f>'[2]2026'!W271</f>
        <v>5.45</v>
      </c>
    </row>
    <row r="241" spans="2:19" x14ac:dyDescent="0.3">
      <c r="B241" s="54" t="s">
        <v>36</v>
      </c>
      <c r="C241" s="17" t="s">
        <v>203</v>
      </c>
      <c r="D241" s="52" t="s">
        <v>206</v>
      </c>
      <c r="E241" s="18" t="s">
        <v>39</v>
      </c>
      <c r="F241" s="52">
        <v>2023</v>
      </c>
      <c r="G241" s="27" t="s">
        <v>15</v>
      </c>
      <c r="H241" s="19"/>
      <c r="I241" s="19"/>
      <c r="J241" s="20">
        <f t="shared" si="15"/>
        <v>0</v>
      </c>
      <c r="K241" s="51"/>
      <c r="L241" s="66"/>
      <c r="M241" s="7"/>
      <c r="N241" s="7"/>
      <c r="O241" s="7">
        <v>11.950000000000001</v>
      </c>
      <c r="P241" s="7">
        <v>13.950000000000001</v>
      </c>
      <c r="Q241" s="7">
        <f>'[2]2026'!U272</f>
        <v>13.55</v>
      </c>
      <c r="R241" s="7">
        <f>'[2]2026'!V272</f>
        <v>13.250000000000002</v>
      </c>
      <c r="S241" s="7">
        <f>'[2]2026'!W272</f>
        <v>12.850000000000001</v>
      </c>
    </row>
    <row r="242" spans="2:19" x14ac:dyDescent="0.3">
      <c r="B242" s="54" t="s">
        <v>36</v>
      </c>
      <c r="C242" s="17" t="s">
        <v>207</v>
      </c>
      <c r="D242" s="52" t="s">
        <v>208</v>
      </c>
      <c r="E242" s="18" t="s">
        <v>14</v>
      </c>
      <c r="F242" s="52">
        <v>2024</v>
      </c>
      <c r="G242" s="27" t="s">
        <v>15</v>
      </c>
      <c r="H242" s="19"/>
      <c r="I242" s="19"/>
      <c r="J242" s="20">
        <f t="shared" si="15"/>
        <v>0</v>
      </c>
      <c r="K242" s="51"/>
      <c r="L242" s="66"/>
      <c r="M242" s="7"/>
      <c r="N242" s="7"/>
      <c r="O242" s="7">
        <v>6.5</v>
      </c>
      <c r="P242" s="7">
        <v>7.5</v>
      </c>
      <c r="Q242" s="7">
        <f>'[2]2026'!U273</f>
        <v>7.3</v>
      </c>
      <c r="R242" s="7">
        <f>'[2]2026'!V273</f>
        <v>7.15</v>
      </c>
      <c r="S242" s="7">
        <f>'[2]2026'!W273</f>
        <v>6.95</v>
      </c>
    </row>
    <row r="243" spans="2:19" x14ac:dyDescent="0.3">
      <c r="B243" s="54" t="s">
        <v>36</v>
      </c>
      <c r="C243" s="17" t="s">
        <v>203</v>
      </c>
      <c r="D243" s="52" t="s">
        <v>209</v>
      </c>
      <c r="E243" s="18" t="s">
        <v>14</v>
      </c>
      <c r="F243" s="52">
        <v>2025</v>
      </c>
      <c r="G243" s="27" t="s">
        <v>15</v>
      </c>
      <c r="H243" s="19"/>
      <c r="I243" s="19"/>
      <c r="J243" s="20">
        <f t="shared" si="15"/>
        <v>0</v>
      </c>
      <c r="K243" s="51"/>
      <c r="L243" s="66"/>
      <c r="M243" s="7"/>
      <c r="N243" s="7"/>
      <c r="O243" s="7">
        <v>6.5</v>
      </c>
      <c r="P243" s="7">
        <v>7.5</v>
      </c>
      <c r="Q243" s="7">
        <f>'[2]2026'!U274</f>
        <v>7.3</v>
      </c>
      <c r="R243" s="7">
        <f>'[2]2026'!V274</f>
        <v>7.15</v>
      </c>
      <c r="S243" s="7">
        <f>'[2]2026'!W274</f>
        <v>6.95</v>
      </c>
    </row>
    <row r="244" spans="2:19" x14ac:dyDescent="0.3">
      <c r="B244" s="54" t="s">
        <v>36</v>
      </c>
      <c r="C244" s="17" t="s">
        <v>104</v>
      </c>
      <c r="D244" s="52" t="s">
        <v>210</v>
      </c>
      <c r="E244" s="18" t="s">
        <v>14</v>
      </c>
      <c r="F244" s="52">
        <v>2025</v>
      </c>
      <c r="G244" s="27" t="s">
        <v>15</v>
      </c>
      <c r="H244" s="19"/>
      <c r="I244" s="19"/>
      <c r="J244" s="20">
        <f t="shared" si="15"/>
        <v>0</v>
      </c>
      <c r="K244" s="51"/>
      <c r="L244" s="66"/>
      <c r="M244" s="7"/>
      <c r="N244" s="7"/>
      <c r="O244" s="7">
        <v>6.5</v>
      </c>
      <c r="P244" s="7">
        <v>7.5</v>
      </c>
      <c r="Q244" s="7">
        <f>'[2]2026'!U275</f>
        <v>7.3</v>
      </c>
      <c r="R244" s="7">
        <f>'[2]2026'!V275</f>
        <v>7.15</v>
      </c>
      <c r="S244" s="7">
        <f>'[2]2026'!W275</f>
        <v>6.95</v>
      </c>
    </row>
    <row r="245" spans="2:19" x14ac:dyDescent="0.3">
      <c r="B245" s="54" t="s">
        <v>36</v>
      </c>
      <c r="C245" s="17" t="s">
        <v>104</v>
      </c>
      <c r="D245" s="52" t="s">
        <v>309</v>
      </c>
      <c r="E245" s="18" t="s">
        <v>14</v>
      </c>
      <c r="F245" s="52">
        <v>2025</v>
      </c>
      <c r="G245" s="27" t="s">
        <v>21</v>
      </c>
      <c r="H245" s="19"/>
      <c r="I245" s="19"/>
      <c r="J245" s="20">
        <f t="shared" si="15"/>
        <v>0</v>
      </c>
      <c r="K245" s="51"/>
      <c r="L245" s="66"/>
      <c r="M245" s="7"/>
      <c r="N245" s="7"/>
      <c r="O245" s="7">
        <v>6.5</v>
      </c>
      <c r="P245" s="7">
        <v>7.5</v>
      </c>
      <c r="Q245" s="7">
        <f>'[2]2026'!U276</f>
        <v>7.3</v>
      </c>
      <c r="R245" s="7">
        <f>'[2]2026'!V276</f>
        <v>7.15</v>
      </c>
      <c r="S245" s="7">
        <f>'[2]2026'!W276</f>
        <v>6.95</v>
      </c>
    </row>
    <row r="246" spans="2:19" x14ac:dyDescent="0.3">
      <c r="B246" s="54" t="s">
        <v>36</v>
      </c>
      <c r="C246" s="17" t="s">
        <v>203</v>
      </c>
      <c r="D246" s="52" t="s">
        <v>211</v>
      </c>
      <c r="E246" s="18" t="s">
        <v>14</v>
      </c>
      <c r="F246" s="52">
        <v>2024</v>
      </c>
      <c r="G246" s="27" t="s">
        <v>15</v>
      </c>
      <c r="H246" s="19"/>
      <c r="I246" s="19"/>
      <c r="J246" s="20">
        <f t="shared" si="15"/>
        <v>0</v>
      </c>
      <c r="K246" s="51"/>
      <c r="L246" s="66"/>
      <c r="M246" s="7"/>
      <c r="N246" s="7"/>
      <c r="O246" s="7">
        <v>8.3000000000000007</v>
      </c>
      <c r="P246" s="7">
        <v>9.3000000000000007</v>
      </c>
      <c r="Q246" s="7">
        <f>'[2]2026'!U277</f>
        <v>9.1000000000000014</v>
      </c>
      <c r="R246" s="7">
        <f>'[2]2026'!V277</f>
        <v>8.9500000000000011</v>
      </c>
      <c r="S246" s="7">
        <f>'[2]2026'!W277</f>
        <v>8.75</v>
      </c>
    </row>
    <row r="247" spans="2:19" x14ac:dyDescent="0.3">
      <c r="B247" s="54" t="s">
        <v>36</v>
      </c>
      <c r="C247" s="17" t="s">
        <v>104</v>
      </c>
      <c r="D247" s="52" t="s">
        <v>212</v>
      </c>
      <c r="E247" s="18" t="s">
        <v>14</v>
      </c>
      <c r="F247" s="52">
        <v>2024</v>
      </c>
      <c r="G247" s="27" t="s">
        <v>15</v>
      </c>
      <c r="H247" s="19"/>
      <c r="I247" s="19"/>
      <c r="J247" s="20">
        <f t="shared" si="15"/>
        <v>0</v>
      </c>
      <c r="K247" s="51"/>
      <c r="L247" s="66"/>
      <c r="M247" s="7"/>
      <c r="N247" s="7"/>
      <c r="O247" s="7">
        <v>9.7000000000000011</v>
      </c>
      <c r="P247" s="7">
        <v>10.700000000000001</v>
      </c>
      <c r="Q247" s="7">
        <f>'[2]2026'!U278</f>
        <v>10.500000000000002</v>
      </c>
      <c r="R247" s="7">
        <f>'[2]2026'!V278</f>
        <v>10.350000000000001</v>
      </c>
      <c r="S247" s="7">
        <f>'[2]2026'!W278</f>
        <v>10.15</v>
      </c>
    </row>
    <row r="248" spans="2:19" x14ac:dyDescent="0.3">
      <c r="B248" s="54" t="s">
        <v>36</v>
      </c>
      <c r="C248" s="17" t="s">
        <v>213</v>
      </c>
      <c r="D248" s="52" t="s">
        <v>214</v>
      </c>
      <c r="E248" s="18" t="s">
        <v>14</v>
      </c>
      <c r="F248" s="52">
        <v>2022</v>
      </c>
      <c r="G248" s="27" t="s">
        <v>15</v>
      </c>
      <c r="H248" s="19"/>
      <c r="I248" s="19"/>
      <c r="J248" s="20">
        <f t="shared" si="15"/>
        <v>0</v>
      </c>
      <c r="K248" s="51"/>
      <c r="L248" s="66"/>
      <c r="M248" s="7"/>
      <c r="N248" s="7"/>
      <c r="O248" s="7">
        <v>8.5500000000000007</v>
      </c>
      <c r="P248" s="7">
        <v>9.5500000000000007</v>
      </c>
      <c r="Q248" s="7">
        <f>'[2]2026'!U279</f>
        <v>9.3500000000000014</v>
      </c>
      <c r="R248" s="7">
        <f>'[2]2026'!V279</f>
        <v>9.2000000000000011</v>
      </c>
      <c r="S248" s="7">
        <f>'[2]2026'!W279</f>
        <v>9</v>
      </c>
    </row>
    <row r="249" spans="2:19" x14ac:dyDescent="0.3">
      <c r="B249" s="54" t="s">
        <v>36</v>
      </c>
      <c r="C249" s="17" t="s">
        <v>213</v>
      </c>
      <c r="D249" s="52" t="s">
        <v>215</v>
      </c>
      <c r="E249" s="18" t="s">
        <v>14</v>
      </c>
      <c r="F249" s="52">
        <v>2022</v>
      </c>
      <c r="G249" s="27" t="s">
        <v>15</v>
      </c>
      <c r="H249" s="19"/>
      <c r="I249" s="19"/>
      <c r="J249" s="20">
        <f t="shared" si="15"/>
        <v>0</v>
      </c>
      <c r="K249" s="51"/>
      <c r="L249" s="66"/>
      <c r="M249" s="7"/>
      <c r="N249" s="7"/>
      <c r="O249" s="7">
        <v>8.5500000000000007</v>
      </c>
      <c r="P249" s="7">
        <v>9.5500000000000007</v>
      </c>
      <c r="Q249" s="7">
        <f>'[2]2026'!U280</f>
        <v>9.3500000000000014</v>
      </c>
      <c r="R249" s="7">
        <f>'[2]2026'!V280</f>
        <v>9.2000000000000011</v>
      </c>
      <c r="S249" s="7">
        <f>'[2]2026'!W280</f>
        <v>9</v>
      </c>
    </row>
    <row r="250" spans="2:19" x14ac:dyDescent="0.3">
      <c r="B250" s="54" t="s">
        <v>29</v>
      </c>
      <c r="C250" s="17" t="s">
        <v>213</v>
      </c>
      <c r="D250" s="52" t="s">
        <v>215</v>
      </c>
      <c r="E250" s="18" t="s">
        <v>39</v>
      </c>
      <c r="F250" s="52">
        <v>2018</v>
      </c>
      <c r="G250" s="27" t="s">
        <v>15</v>
      </c>
      <c r="H250" s="19"/>
      <c r="I250" s="19"/>
      <c r="J250" s="20">
        <f t="shared" si="15"/>
        <v>0</v>
      </c>
      <c r="K250" s="51"/>
      <c r="L250" s="66"/>
      <c r="M250" s="7"/>
      <c r="N250" s="7"/>
      <c r="O250" s="7">
        <v>19.3</v>
      </c>
      <c r="P250" s="7">
        <v>21.3</v>
      </c>
      <c r="Q250" s="7">
        <f>'[2]2026'!U281</f>
        <v>20.900000000000002</v>
      </c>
      <c r="R250" s="7">
        <f>'[2]2026'!V281</f>
        <v>20.6</v>
      </c>
      <c r="S250" s="7">
        <f>'[2]2026'!W281</f>
        <v>20.2</v>
      </c>
    </row>
    <row r="251" spans="2:19" x14ac:dyDescent="0.3">
      <c r="B251" s="54" t="s">
        <v>36</v>
      </c>
      <c r="C251" s="17" t="s">
        <v>213</v>
      </c>
      <c r="D251" s="52" t="s">
        <v>216</v>
      </c>
      <c r="E251" s="18" t="s">
        <v>14</v>
      </c>
      <c r="F251" s="52">
        <v>2022</v>
      </c>
      <c r="G251" s="27" t="s">
        <v>15</v>
      </c>
      <c r="H251" s="19"/>
      <c r="I251" s="19"/>
      <c r="J251" s="20">
        <f t="shared" si="15"/>
        <v>0</v>
      </c>
      <c r="K251" s="51"/>
      <c r="L251" s="66"/>
      <c r="M251" s="7"/>
      <c r="N251" s="7"/>
      <c r="O251" s="7">
        <v>8.5500000000000007</v>
      </c>
      <c r="P251" s="7">
        <v>9.5500000000000007</v>
      </c>
      <c r="Q251" s="7">
        <f>'[2]2026'!U282</f>
        <v>9.3500000000000014</v>
      </c>
      <c r="R251" s="7">
        <f>'[2]2026'!V282</f>
        <v>9.2000000000000011</v>
      </c>
      <c r="S251" s="7">
        <f>'[2]2026'!W282</f>
        <v>9</v>
      </c>
    </row>
    <row r="252" spans="2:19" x14ac:dyDescent="0.3">
      <c r="B252" s="54" t="s">
        <v>36</v>
      </c>
      <c r="C252" s="17" t="s">
        <v>217</v>
      </c>
      <c r="D252" s="52" t="s">
        <v>218</v>
      </c>
      <c r="E252" s="18" t="s">
        <v>14</v>
      </c>
      <c r="F252" s="52" t="s">
        <v>64</v>
      </c>
      <c r="G252" s="27" t="s">
        <v>15</v>
      </c>
      <c r="H252" s="19"/>
      <c r="I252" s="19"/>
      <c r="J252" s="20">
        <f t="shared" si="15"/>
        <v>0</v>
      </c>
      <c r="K252" s="51"/>
      <c r="L252" s="66"/>
      <c r="M252" s="7"/>
      <c r="N252" s="7"/>
      <c r="O252" s="7">
        <v>7.6000000000000005</v>
      </c>
      <c r="P252" s="7">
        <v>8.6000000000000014</v>
      </c>
      <c r="Q252" s="7">
        <f>'[2]2026'!U283</f>
        <v>8.4000000000000021</v>
      </c>
      <c r="R252" s="7">
        <f>'[2]2026'!V283</f>
        <v>8.2500000000000018</v>
      </c>
      <c r="S252" s="7">
        <f>'[2]2026'!W283</f>
        <v>8.0500000000000007</v>
      </c>
    </row>
    <row r="253" spans="2:19" x14ac:dyDescent="0.3">
      <c r="B253" s="54" t="s">
        <v>36</v>
      </c>
      <c r="C253" s="17" t="s">
        <v>217</v>
      </c>
      <c r="D253" s="52" t="s">
        <v>219</v>
      </c>
      <c r="E253" s="18" t="s">
        <v>14</v>
      </c>
      <c r="F253" s="52" t="s">
        <v>64</v>
      </c>
      <c r="G253" s="27" t="s">
        <v>49</v>
      </c>
      <c r="H253" s="19"/>
      <c r="I253" s="19"/>
      <c r="J253" s="20">
        <f t="shared" si="15"/>
        <v>0</v>
      </c>
      <c r="K253" s="51"/>
      <c r="L253" s="66"/>
      <c r="M253" s="7"/>
      <c r="N253" s="7"/>
      <c r="O253" s="7">
        <v>7.6000000000000005</v>
      </c>
      <c r="P253" s="7">
        <v>8.6000000000000014</v>
      </c>
      <c r="Q253" s="7">
        <f>'[2]2026'!U284</f>
        <v>8.4000000000000021</v>
      </c>
      <c r="R253" s="7">
        <f>'[2]2026'!V284</f>
        <v>8.2500000000000018</v>
      </c>
      <c r="S253" s="7">
        <f>'[2]2026'!W284</f>
        <v>8.0500000000000007</v>
      </c>
    </row>
    <row r="254" spans="2:19" x14ac:dyDescent="0.3">
      <c r="B254" s="54" t="s">
        <v>36</v>
      </c>
      <c r="C254" s="17" t="s">
        <v>201</v>
      </c>
      <c r="D254" s="52" t="s">
        <v>11</v>
      </c>
      <c r="E254" s="18" t="s">
        <v>220</v>
      </c>
      <c r="F254" s="52" t="s">
        <v>64</v>
      </c>
      <c r="G254" s="27" t="s">
        <v>15</v>
      </c>
      <c r="H254" s="19"/>
      <c r="I254" s="19"/>
      <c r="J254" s="20">
        <f t="shared" si="15"/>
        <v>0</v>
      </c>
      <c r="K254" s="51"/>
      <c r="L254" s="66"/>
      <c r="M254" s="7"/>
      <c r="N254" s="7"/>
      <c r="O254" s="7">
        <v>12.450000000000001</v>
      </c>
      <c r="P254" s="7">
        <v>15.450000000000001</v>
      </c>
      <c r="Q254" s="7">
        <f>'[2]2026'!U285</f>
        <v>14.850000000000001</v>
      </c>
      <c r="R254" s="7">
        <f>'[2]2026'!V285</f>
        <v>14.400000000000002</v>
      </c>
      <c r="S254" s="7">
        <f>'[2]2026'!W285</f>
        <v>13.8</v>
      </c>
    </row>
    <row r="255" spans="2:19" ht="23.1" customHeight="1" x14ac:dyDescent="0.45">
      <c r="B255" s="68">
        <v>26</v>
      </c>
      <c r="C255" s="69" t="s">
        <v>221</v>
      </c>
      <c r="D255" s="70"/>
      <c r="E255" s="71"/>
      <c r="F255" s="71"/>
      <c r="G255" s="71"/>
      <c r="H255" s="72">
        <f>H256+H257+H258*2+H259+H260+H261+H262+H263+H264+H265*2+H266+H267*2+H268+H269</f>
        <v>0</v>
      </c>
      <c r="I255" s="72">
        <f>I256+I257+I258*2+I259+I260+I261+I262+I263+I264+I265*2+I266+I267*2+I268+I269</f>
        <v>0</v>
      </c>
      <c r="J255" s="73"/>
      <c r="K255" s="51"/>
      <c r="L255" s="66"/>
      <c r="M255" s="7"/>
      <c r="N255" s="7"/>
      <c r="O255" s="7">
        <v>0</v>
      </c>
      <c r="P255" s="7">
        <v>0</v>
      </c>
      <c r="Q255" s="7">
        <f>'[2]2026'!U289</f>
        <v>0</v>
      </c>
      <c r="R255" s="7">
        <f>'[2]2026'!V289</f>
        <v>0</v>
      </c>
      <c r="S255" s="7">
        <f>'[2]2026'!W289</f>
        <v>0</v>
      </c>
    </row>
    <row r="256" spans="2:19" x14ac:dyDescent="0.3">
      <c r="B256" s="74" t="s">
        <v>114</v>
      </c>
      <c r="C256" s="75" t="s">
        <v>104</v>
      </c>
      <c r="D256" s="76" t="s">
        <v>222</v>
      </c>
      <c r="E256" s="77" t="s">
        <v>14</v>
      </c>
      <c r="F256" s="76">
        <v>2024</v>
      </c>
      <c r="G256" s="78" t="s">
        <v>15</v>
      </c>
      <c r="H256" s="79"/>
      <c r="I256" s="79"/>
      <c r="J256" s="80">
        <f t="shared" ref="J256:J269" si="16">IF($H$513=TRUE,H256*O256,IF($J$511&lt;168,H256*P256,IF($J$511&lt;336,H256*Q256,IF($J$511&lt;600,H256*R256,H256*S256))))</f>
        <v>0</v>
      </c>
      <c r="K256" s="51"/>
      <c r="L256" s="66"/>
      <c r="M256" s="7"/>
      <c r="N256" s="7"/>
      <c r="O256" s="7">
        <v>6.4</v>
      </c>
      <c r="P256" s="7">
        <v>7.4</v>
      </c>
      <c r="Q256" s="7">
        <f>'[2]2026'!U291</f>
        <v>7.2</v>
      </c>
      <c r="R256" s="7">
        <f>'[2]2026'!V291</f>
        <v>7.0500000000000007</v>
      </c>
      <c r="S256" s="7">
        <f>'[2]2026'!W291</f>
        <v>6.8500000000000005</v>
      </c>
    </row>
    <row r="257" spans="2:19" x14ac:dyDescent="0.3">
      <c r="B257" s="54" t="s">
        <v>114</v>
      </c>
      <c r="C257" s="17" t="s">
        <v>223</v>
      </c>
      <c r="D257" s="52" t="s">
        <v>224</v>
      </c>
      <c r="E257" s="18" t="s">
        <v>14</v>
      </c>
      <c r="F257" s="52">
        <v>2025</v>
      </c>
      <c r="G257" s="27" t="s">
        <v>15</v>
      </c>
      <c r="H257" s="19"/>
      <c r="I257" s="19"/>
      <c r="J257" s="20">
        <f t="shared" si="16"/>
        <v>0</v>
      </c>
      <c r="K257" s="51"/>
      <c r="L257" s="66"/>
      <c r="M257" s="7"/>
      <c r="N257" s="7"/>
      <c r="O257" s="7">
        <v>7.5500000000000007</v>
      </c>
      <c r="P257" s="7">
        <v>8.5500000000000007</v>
      </c>
      <c r="Q257" s="7">
        <f>'[2]2026'!U292</f>
        <v>8.3500000000000014</v>
      </c>
      <c r="R257" s="7">
        <f>'[2]2026'!V292</f>
        <v>8.2000000000000011</v>
      </c>
      <c r="S257" s="7">
        <f>'[2]2026'!W292</f>
        <v>8</v>
      </c>
    </row>
    <row r="258" spans="2:19" x14ac:dyDescent="0.3">
      <c r="B258" s="54" t="s">
        <v>114</v>
      </c>
      <c r="C258" s="17" t="s">
        <v>223</v>
      </c>
      <c r="D258" s="52" t="s">
        <v>224</v>
      </c>
      <c r="E258" s="18" t="s">
        <v>39</v>
      </c>
      <c r="F258" s="52">
        <v>2025</v>
      </c>
      <c r="G258" s="27" t="s">
        <v>15</v>
      </c>
      <c r="H258" s="19"/>
      <c r="I258" s="19"/>
      <c r="J258" s="20">
        <f t="shared" si="16"/>
        <v>0</v>
      </c>
      <c r="K258" s="51"/>
      <c r="L258" s="66"/>
      <c r="M258" s="7"/>
      <c r="N258" s="7"/>
      <c r="O258" s="7">
        <v>14.75</v>
      </c>
      <c r="P258" s="7">
        <v>16.75</v>
      </c>
      <c r="Q258" s="7">
        <f>'[2]2026'!U293</f>
        <v>16.350000000000001</v>
      </c>
      <c r="R258" s="7">
        <f>'[2]2026'!V293</f>
        <v>16.05</v>
      </c>
      <c r="S258" s="7">
        <f>'[2]2026'!W293</f>
        <v>15.65</v>
      </c>
    </row>
    <row r="259" spans="2:19" x14ac:dyDescent="0.3">
      <c r="B259" s="54" t="s">
        <v>114</v>
      </c>
      <c r="C259" s="17" t="s">
        <v>225</v>
      </c>
      <c r="D259" s="52" t="s">
        <v>226</v>
      </c>
      <c r="E259" s="18" t="s">
        <v>14</v>
      </c>
      <c r="F259" s="52">
        <v>2024</v>
      </c>
      <c r="G259" s="27" t="s">
        <v>15</v>
      </c>
      <c r="H259" s="19"/>
      <c r="I259" s="19"/>
      <c r="J259" s="20">
        <f t="shared" si="16"/>
        <v>0</v>
      </c>
      <c r="K259" s="51"/>
      <c r="L259" s="66"/>
      <c r="M259" s="7"/>
      <c r="N259" s="7"/>
      <c r="O259" s="7">
        <v>11.600000000000001</v>
      </c>
      <c r="P259" s="7">
        <v>12.600000000000001</v>
      </c>
      <c r="Q259" s="7">
        <f>'[2]2026'!U294</f>
        <v>12.400000000000002</v>
      </c>
      <c r="R259" s="7">
        <f>'[2]2026'!V294</f>
        <v>12.250000000000002</v>
      </c>
      <c r="S259" s="7">
        <f>'[2]2026'!W294</f>
        <v>12.05</v>
      </c>
    </row>
    <row r="260" spans="2:19" x14ac:dyDescent="0.3">
      <c r="B260" s="54" t="s">
        <v>114</v>
      </c>
      <c r="C260" s="17" t="s">
        <v>225</v>
      </c>
      <c r="D260" s="52" t="s">
        <v>227</v>
      </c>
      <c r="E260" s="18" t="s">
        <v>14</v>
      </c>
      <c r="F260" s="52">
        <v>2023</v>
      </c>
      <c r="G260" s="27" t="s">
        <v>15</v>
      </c>
      <c r="H260" s="19"/>
      <c r="I260" s="19"/>
      <c r="J260" s="20">
        <f t="shared" si="16"/>
        <v>0</v>
      </c>
      <c r="K260" s="51"/>
      <c r="L260" s="66"/>
      <c r="M260" s="7"/>
      <c r="N260" s="7"/>
      <c r="O260" s="7">
        <v>14.700000000000001</v>
      </c>
      <c r="P260" s="7">
        <v>15.700000000000001</v>
      </c>
      <c r="Q260" s="7">
        <f>'[2]2026'!U295</f>
        <v>15.500000000000002</v>
      </c>
      <c r="R260" s="7">
        <f>'[2]2026'!V295</f>
        <v>15.350000000000001</v>
      </c>
      <c r="S260" s="7">
        <f>'[2]2026'!W295</f>
        <v>15.15</v>
      </c>
    </row>
    <row r="261" spans="2:19" x14ac:dyDescent="0.3">
      <c r="B261" s="54" t="s">
        <v>114</v>
      </c>
      <c r="C261" s="17" t="s">
        <v>223</v>
      </c>
      <c r="D261" s="52" t="s">
        <v>228</v>
      </c>
      <c r="E261" s="18" t="s">
        <v>14</v>
      </c>
      <c r="F261" s="52">
        <v>2024</v>
      </c>
      <c r="G261" s="27" t="s">
        <v>15</v>
      </c>
      <c r="H261" s="19"/>
      <c r="I261" s="19"/>
      <c r="J261" s="20">
        <f t="shared" si="16"/>
        <v>0</v>
      </c>
      <c r="K261" s="51"/>
      <c r="L261" s="66"/>
      <c r="M261" s="7"/>
      <c r="N261" s="7"/>
      <c r="O261" s="7">
        <v>17.8</v>
      </c>
      <c r="P261" s="7">
        <v>18.8</v>
      </c>
      <c r="Q261" s="7">
        <f>'[2]2026'!U296</f>
        <v>18.600000000000001</v>
      </c>
      <c r="R261" s="7">
        <f>'[2]2026'!V296</f>
        <v>18.45</v>
      </c>
      <c r="S261" s="7">
        <f>'[2]2026'!W296</f>
        <v>18.25</v>
      </c>
    </row>
    <row r="262" spans="2:19" x14ac:dyDescent="0.3">
      <c r="B262" s="54" t="s">
        <v>114</v>
      </c>
      <c r="C262" s="17" t="s">
        <v>503</v>
      </c>
      <c r="D262" s="52" t="s">
        <v>11</v>
      </c>
      <c r="E262" s="18" t="s">
        <v>14</v>
      </c>
      <c r="F262" s="52" t="s">
        <v>64</v>
      </c>
      <c r="G262" s="27" t="s">
        <v>15</v>
      </c>
      <c r="H262" s="19"/>
      <c r="I262" s="19"/>
      <c r="J262" s="20">
        <f t="shared" si="16"/>
        <v>0</v>
      </c>
      <c r="K262" s="51"/>
      <c r="L262" s="66"/>
      <c r="M262" s="7"/>
      <c r="N262" s="7"/>
      <c r="O262" s="7">
        <v>9.35</v>
      </c>
      <c r="P262" s="7">
        <v>10.35</v>
      </c>
      <c r="Q262" s="7">
        <f>'[2]2026'!U297</f>
        <v>10.15</v>
      </c>
      <c r="R262" s="7">
        <f>'[2]2026'!V297</f>
        <v>10</v>
      </c>
      <c r="S262" s="7">
        <f>'[2]2026'!W297</f>
        <v>9.7999999999999989</v>
      </c>
    </row>
    <row r="263" spans="2:19" x14ac:dyDescent="0.3">
      <c r="B263" s="54" t="s">
        <v>114</v>
      </c>
      <c r="C263" s="17" t="s">
        <v>229</v>
      </c>
      <c r="D263" s="52" t="s">
        <v>230</v>
      </c>
      <c r="E263" s="18" t="s">
        <v>14</v>
      </c>
      <c r="F263" s="52">
        <v>2025</v>
      </c>
      <c r="G263" s="27" t="s">
        <v>21</v>
      </c>
      <c r="H263" s="19"/>
      <c r="I263" s="19"/>
      <c r="J263" s="20">
        <f t="shared" si="16"/>
        <v>0</v>
      </c>
      <c r="K263" s="51"/>
      <c r="L263" s="66"/>
      <c r="M263" s="7"/>
      <c r="N263" s="7"/>
      <c r="O263" s="7">
        <v>6.4</v>
      </c>
      <c r="P263" s="7">
        <v>7.4</v>
      </c>
      <c r="Q263" s="7">
        <f>'[2]2026'!U298</f>
        <v>7.2</v>
      </c>
      <c r="R263" s="7">
        <f>'[2]2026'!V298</f>
        <v>7.0500000000000007</v>
      </c>
      <c r="S263" s="7">
        <f>'[2]2026'!W298</f>
        <v>6.8500000000000005</v>
      </c>
    </row>
    <row r="264" spans="2:19" x14ac:dyDescent="0.3">
      <c r="B264" s="54" t="s">
        <v>114</v>
      </c>
      <c r="C264" s="17" t="s">
        <v>229</v>
      </c>
      <c r="D264" s="52" t="s">
        <v>231</v>
      </c>
      <c r="E264" s="18" t="s">
        <v>14</v>
      </c>
      <c r="F264" s="52">
        <v>2025</v>
      </c>
      <c r="G264" s="27" t="s">
        <v>21</v>
      </c>
      <c r="H264" s="19"/>
      <c r="I264" s="19"/>
      <c r="J264" s="20">
        <f t="shared" si="16"/>
        <v>0</v>
      </c>
      <c r="K264" s="51"/>
      <c r="L264" s="66"/>
      <c r="M264" s="7"/>
      <c r="N264" s="7"/>
      <c r="O264" s="7">
        <v>7.3500000000000005</v>
      </c>
      <c r="P264" s="7">
        <v>8.3500000000000014</v>
      </c>
      <c r="Q264" s="7">
        <f>'[2]2026'!U299</f>
        <v>8.1500000000000021</v>
      </c>
      <c r="R264" s="7">
        <f>'[2]2026'!V299</f>
        <v>8.0000000000000018</v>
      </c>
      <c r="S264" s="7">
        <f>'[2]2026'!W299</f>
        <v>7.8000000000000016</v>
      </c>
    </row>
    <row r="265" spans="2:19" x14ac:dyDescent="0.3">
      <c r="B265" s="54" t="s">
        <v>114</v>
      </c>
      <c r="C265" s="17" t="s">
        <v>229</v>
      </c>
      <c r="D265" s="52" t="s">
        <v>231</v>
      </c>
      <c r="E265" s="18" t="s">
        <v>39</v>
      </c>
      <c r="F265" s="52">
        <v>2023</v>
      </c>
      <c r="G265" s="27" t="s">
        <v>21</v>
      </c>
      <c r="H265" s="19"/>
      <c r="I265" s="19"/>
      <c r="J265" s="20">
        <f t="shared" si="16"/>
        <v>0</v>
      </c>
      <c r="K265" s="51"/>
      <c r="L265" s="66"/>
      <c r="M265" s="7"/>
      <c r="N265" s="7"/>
      <c r="O265" s="7">
        <v>14.4</v>
      </c>
      <c r="P265" s="7">
        <v>16.399999999999999</v>
      </c>
      <c r="Q265" s="7">
        <f>'[2]2026'!U300</f>
        <v>15.999999999999998</v>
      </c>
      <c r="R265" s="7">
        <f>'[2]2026'!V300</f>
        <v>15.7</v>
      </c>
      <c r="S265" s="7">
        <f>'[2]2026'!W300</f>
        <v>15.299999999999999</v>
      </c>
    </row>
    <row r="266" spans="2:19" x14ac:dyDescent="0.3">
      <c r="B266" s="54" t="s">
        <v>114</v>
      </c>
      <c r="C266" s="17" t="s">
        <v>229</v>
      </c>
      <c r="D266" s="52" t="s">
        <v>232</v>
      </c>
      <c r="E266" s="18" t="s">
        <v>14</v>
      </c>
      <c r="F266" s="52">
        <v>2024</v>
      </c>
      <c r="G266" s="27" t="s">
        <v>21</v>
      </c>
      <c r="H266" s="19"/>
      <c r="I266" s="19"/>
      <c r="J266" s="20">
        <f t="shared" si="16"/>
        <v>0</v>
      </c>
      <c r="K266" s="51"/>
      <c r="L266" s="66"/>
      <c r="M266" s="7"/>
      <c r="N266" s="7"/>
      <c r="O266" s="7">
        <v>9.6000000000000014</v>
      </c>
      <c r="P266" s="7">
        <v>10.600000000000001</v>
      </c>
      <c r="Q266" s="7">
        <f>'[2]2026'!U301</f>
        <v>10.400000000000002</v>
      </c>
      <c r="R266" s="7">
        <f>'[2]2026'!V301</f>
        <v>10.250000000000002</v>
      </c>
      <c r="S266" s="7">
        <f>'[2]2026'!W301</f>
        <v>10.050000000000001</v>
      </c>
    </row>
    <row r="267" spans="2:19" x14ac:dyDescent="0.3">
      <c r="B267" s="54" t="s">
        <v>114</v>
      </c>
      <c r="C267" s="17" t="s">
        <v>229</v>
      </c>
      <c r="D267" s="52" t="s">
        <v>232</v>
      </c>
      <c r="E267" s="18" t="s">
        <v>39</v>
      </c>
      <c r="F267" s="52">
        <v>2023</v>
      </c>
      <c r="G267" s="27" t="s">
        <v>21</v>
      </c>
      <c r="H267" s="19"/>
      <c r="I267" s="19"/>
      <c r="J267" s="20">
        <f t="shared" si="16"/>
        <v>0</v>
      </c>
      <c r="K267" s="51"/>
      <c r="L267" s="66"/>
      <c r="M267" s="7"/>
      <c r="N267" s="7"/>
      <c r="O267" s="7">
        <v>18.900000000000002</v>
      </c>
      <c r="P267" s="7">
        <v>20.900000000000002</v>
      </c>
      <c r="Q267" s="7">
        <f>'[2]2026'!U302</f>
        <v>20.500000000000004</v>
      </c>
      <c r="R267" s="7">
        <f>'[2]2026'!V302</f>
        <v>20.200000000000003</v>
      </c>
      <c r="S267" s="7">
        <f>'[2]2026'!W302</f>
        <v>19.8</v>
      </c>
    </row>
    <row r="268" spans="2:19" x14ac:dyDescent="0.3">
      <c r="B268" s="54" t="s">
        <v>114</v>
      </c>
      <c r="C268" s="17" t="s">
        <v>229</v>
      </c>
      <c r="D268" s="52" t="s">
        <v>233</v>
      </c>
      <c r="E268" s="18" t="s">
        <v>14</v>
      </c>
      <c r="F268" s="52">
        <v>2024</v>
      </c>
      <c r="G268" s="27" t="s">
        <v>21</v>
      </c>
      <c r="H268" s="19"/>
      <c r="I268" s="19"/>
      <c r="J268" s="20">
        <f t="shared" si="16"/>
        <v>0</v>
      </c>
      <c r="K268" s="51"/>
      <c r="L268" s="66"/>
      <c r="M268" s="7"/>
      <c r="N268" s="7"/>
      <c r="O268" s="7">
        <v>10.55</v>
      </c>
      <c r="P268" s="7">
        <v>11.55</v>
      </c>
      <c r="Q268" s="7">
        <f>'[2]2026'!U303</f>
        <v>11.350000000000001</v>
      </c>
      <c r="R268" s="7">
        <f>'[2]2026'!V303</f>
        <v>11.200000000000001</v>
      </c>
      <c r="S268" s="7">
        <f>'[2]2026'!W303</f>
        <v>11</v>
      </c>
    </row>
    <row r="269" spans="2:19" x14ac:dyDescent="0.3">
      <c r="B269" s="54" t="s">
        <v>36</v>
      </c>
      <c r="C269" s="17" t="s">
        <v>229</v>
      </c>
      <c r="D269" s="52" t="s">
        <v>234</v>
      </c>
      <c r="E269" s="18" t="s">
        <v>14</v>
      </c>
      <c r="F269" s="52">
        <v>2022</v>
      </c>
      <c r="G269" s="27" t="s">
        <v>21</v>
      </c>
      <c r="H269" s="19"/>
      <c r="I269" s="19"/>
      <c r="J269" s="20">
        <f t="shared" si="16"/>
        <v>0</v>
      </c>
      <c r="K269" s="51"/>
      <c r="L269" s="66"/>
      <c r="M269" s="7"/>
      <c r="N269" s="7"/>
      <c r="O269" s="7">
        <v>13.350000000000001</v>
      </c>
      <c r="P269" s="7">
        <v>14.350000000000001</v>
      </c>
      <c r="Q269" s="7">
        <f>'[2]2026'!U304</f>
        <v>14.150000000000002</v>
      </c>
      <c r="R269" s="7">
        <f>'[2]2026'!V304</f>
        <v>14.000000000000002</v>
      </c>
      <c r="S269" s="7">
        <f>'[2]2026'!W304</f>
        <v>13.8</v>
      </c>
    </row>
    <row r="270" spans="2:19" ht="23.1" customHeight="1" x14ac:dyDescent="0.45">
      <c r="B270" s="68">
        <v>27</v>
      </c>
      <c r="C270" s="69" t="s">
        <v>526</v>
      </c>
      <c r="D270" s="70"/>
      <c r="E270" s="71"/>
      <c r="F270" s="71"/>
      <c r="G270" s="71"/>
      <c r="H270" s="72">
        <f>SUM(H271:H287)</f>
        <v>0</v>
      </c>
      <c r="I270" s="72">
        <f>SUM(I271:I287)</f>
        <v>0</v>
      </c>
      <c r="J270" s="73"/>
      <c r="K270" s="51"/>
      <c r="L270" s="66"/>
      <c r="M270" s="7"/>
      <c r="N270" s="7"/>
      <c r="O270" s="7">
        <v>0</v>
      </c>
      <c r="P270" s="7">
        <v>0</v>
      </c>
      <c r="Q270" s="7">
        <f>'[2]2026'!U309</f>
        <v>0</v>
      </c>
      <c r="R270" s="7">
        <f>'[2]2026'!V309</f>
        <v>0</v>
      </c>
      <c r="S270" s="7">
        <f>'[2]2026'!W309</f>
        <v>0</v>
      </c>
    </row>
    <row r="271" spans="2:19" x14ac:dyDescent="0.3">
      <c r="B271" s="54" t="s">
        <v>36</v>
      </c>
      <c r="C271" s="17" t="s">
        <v>154</v>
      </c>
      <c r="D271" s="52" t="s">
        <v>527</v>
      </c>
      <c r="E271" s="18" t="s">
        <v>14</v>
      </c>
      <c r="F271" s="52">
        <v>2023</v>
      </c>
      <c r="G271" s="27" t="s">
        <v>15</v>
      </c>
      <c r="H271" s="19"/>
      <c r="I271" s="19"/>
      <c r="J271" s="20">
        <f t="shared" ref="J271:J277" si="17">IF($H$513=TRUE,H271*O271,IF($J$511&lt;168,H271*P271,IF($J$511&lt;336,H271*Q271,IF($J$511&lt;600,H271*R271,H271*S271))))</f>
        <v>0</v>
      </c>
      <c r="K271" s="51"/>
      <c r="L271" s="66"/>
      <c r="M271" s="7"/>
      <c r="N271" s="7"/>
      <c r="O271" s="7">
        <v>6.2</v>
      </c>
      <c r="P271" s="7">
        <v>7.2</v>
      </c>
      <c r="Q271" s="7">
        <f>'[2]2026'!U311</f>
        <v>7</v>
      </c>
      <c r="R271" s="7">
        <f>'[2]2026'!V311</f>
        <v>6.8500000000000005</v>
      </c>
      <c r="S271" s="7">
        <f>'[2]2026'!W311</f>
        <v>6.65</v>
      </c>
    </row>
    <row r="272" spans="2:19" x14ac:dyDescent="0.3">
      <c r="B272" s="54" t="s">
        <v>29</v>
      </c>
      <c r="C272" s="17" t="s">
        <v>528</v>
      </c>
      <c r="D272" s="52" t="s">
        <v>529</v>
      </c>
      <c r="E272" s="18" t="s">
        <v>14</v>
      </c>
      <c r="F272" s="52">
        <v>2022</v>
      </c>
      <c r="G272" s="27" t="s">
        <v>15</v>
      </c>
      <c r="H272" s="19"/>
      <c r="I272" s="19"/>
      <c r="J272" s="20">
        <f t="shared" si="17"/>
        <v>0</v>
      </c>
      <c r="K272" s="51"/>
      <c r="L272" s="66"/>
      <c r="M272" s="7"/>
      <c r="N272" s="7"/>
      <c r="O272" s="7">
        <v>13.15</v>
      </c>
      <c r="P272" s="7">
        <v>14.15</v>
      </c>
      <c r="Q272" s="7">
        <f>'[2]2026'!U312</f>
        <v>13.950000000000001</v>
      </c>
      <c r="R272" s="7">
        <f>'[2]2026'!V312</f>
        <v>13.8</v>
      </c>
      <c r="S272" s="7">
        <f>'[2]2026'!W312</f>
        <v>13.6</v>
      </c>
    </row>
    <row r="273" spans="2:35" x14ac:dyDescent="0.3">
      <c r="B273" s="54" t="s">
        <v>36</v>
      </c>
      <c r="C273" s="17" t="s">
        <v>528</v>
      </c>
      <c r="D273" s="52" t="s">
        <v>530</v>
      </c>
      <c r="E273" s="18" t="s">
        <v>14</v>
      </c>
      <c r="F273" s="52">
        <v>2024</v>
      </c>
      <c r="G273" s="27" t="s">
        <v>21</v>
      </c>
      <c r="H273" s="19"/>
      <c r="I273" s="19"/>
      <c r="J273" s="20">
        <f t="shared" si="17"/>
        <v>0</v>
      </c>
      <c r="K273" s="51"/>
      <c r="L273" s="66"/>
      <c r="M273" s="7"/>
      <c r="N273" s="7"/>
      <c r="O273" s="7">
        <v>5.95</v>
      </c>
      <c r="P273" s="7">
        <v>6.95</v>
      </c>
      <c r="Q273" s="7">
        <f>'[2]2026'!U313</f>
        <v>6.75</v>
      </c>
      <c r="R273" s="7">
        <f>'[2]2026'!V313</f>
        <v>6.6000000000000005</v>
      </c>
      <c r="S273" s="7">
        <f>'[2]2026'!W313</f>
        <v>6.4</v>
      </c>
    </row>
    <row r="274" spans="2:35" x14ac:dyDescent="0.3">
      <c r="B274" s="54" t="s">
        <v>36</v>
      </c>
      <c r="C274" s="17" t="s">
        <v>528</v>
      </c>
      <c r="D274" s="52" t="s">
        <v>532</v>
      </c>
      <c r="E274" s="18" t="s">
        <v>14</v>
      </c>
      <c r="F274" s="52">
        <v>2023</v>
      </c>
      <c r="G274" s="27" t="s">
        <v>21</v>
      </c>
      <c r="H274" s="19"/>
      <c r="I274" s="19"/>
      <c r="J274" s="20">
        <f t="shared" si="17"/>
        <v>0</v>
      </c>
      <c r="K274" s="51"/>
      <c r="L274" s="66"/>
      <c r="M274" s="7"/>
      <c r="N274" s="7"/>
      <c r="O274" s="7">
        <v>6.95</v>
      </c>
      <c r="P274" s="7">
        <v>7.95</v>
      </c>
      <c r="Q274" s="7">
        <f>'[2]2026'!U314</f>
        <v>7.75</v>
      </c>
      <c r="R274" s="7">
        <f>'[2]2026'!V314</f>
        <v>7.6000000000000005</v>
      </c>
      <c r="S274" s="7">
        <f>'[2]2026'!W314</f>
        <v>7.4</v>
      </c>
    </row>
    <row r="275" spans="2:35" x14ac:dyDescent="0.3">
      <c r="B275" s="54" t="s">
        <v>36</v>
      </c>
      <c r="C275" s="17" t="s">
        <v>528</v>
      </c>
      <c r="D275" s="52" t="s">
        <v>533</v>
      </c>
      <c r="E275" s="18" t="s">
        <v>14</v>
      </c>
      <c r="F275" s="52">
        <v>2022</v>
      </c>
      <c r="G275" s="27" t="s">
        <v>21</v>
      </c>
      <c r="H275" s="19"/>
      <c r="I275" s="19"/>
      <c r="J275" s="20">
        <f t="shared" si="17"/>
        <v>0</v>
      </c>
      <c r="K275" s="51"/>
      <c r="L275" s="66"/>
      <c r="M275" s="7"/>
      <c r="N275" s="7"/>
      <c r="O275" s="7">
        <v>11.450000000000001</v>
      </c>
      <c r="P275" s="7">
        <v>12.450000000000001</v>
      </c>
      <c r="Q275" s="7">
        <f>'[2]2026'!U315</f>
        <v>12.250000000000002</v>
      </c>
      <c r="R275" s="7">
        <f>'[2]2026'!V315</f>
        <v>12.100000000000001</v>
      </c>
      <c r="S275" s="7">
        <f>'[2]2026'!W315</f>
        <v>11.9</v>
      </c>
    </row>
    <row r="276" spans="2:35" x14ac:dyDescent="0.3">
      <c r="B276" s="54" t="s">
        <v>29</v>
      </c>
      <c r="C276" s="17" t="s">
        <v>528</v>
      </c>
      <c r="D276" s="52" t="s">
        <v>534</v>
      </c>
      <c r="E276" s="18" t="s">
        <v>14</v>
      </c>
      <c r="F276" s="52">
        <v>2021</v>
      </c>
      <c r="G276" s="27" t="s">
        <v>21</v>
      </c>
      <c r="H276" s="19"/>
      <c r="I276" s="19"/>
      <c r="J276" s="20">
        <f t="shared" si="17"/>
        <v>0</v>
      </c>
      <c r="K276" s="51"/>
      <c r="L276" s="66"/>
      <c r="M276" s="7"/>
      <c r="N276" s="7"/>
      <c r="O276" s="7">
        <v>15</v>
      </c>
      <c r="P276" s="7">
        <v>16</v>
      </c>
      <c r="Q276" s="7">
        <f>'[2]2026'!U316</f>
        <v>15.8</v>
      </c>
      <c r="R276" s="7">
        <f>'[2]2026'!V316</f>
        <v>15.65</v>
      </c>
      <c r="S276" s="7">
        <f>'[2]2026'!W316</f>
        <v>15.45</v>
      </c>
    </row>
    <row r="277" spans="2:35" x14ac:dyDescent="0.3">
      <c r="B277" s="54" t="s">
        <v>36</v>
      </c>
      <c r="C277" s="17" t="s">
        <v>528</v>
      </c>
      <c r="D277" s="52" t="s">
        <v>535</v>
      </c>
      <c r="E277" s="18" t="s">
        <v>14</v>
      </c>
      <c r="F277" s="52">
        <v>2022</v>
      </c>
      <c r="G277" s="27" t="s">
        <v>21</v>
      </c>
      <c r="H277" s="19"/>
      <c r="I277" s="19"/>
      <c r="J277" s="20">
        <f t="shared" si="17"/>
        <v>0</v>
      </c>
      <c r="K277" s="51"/>
      <c r="L277" s="66"/>
      <c r="M277" s="7"/>
      <c r="N277" s="7"/>
      <c r="O277" s="7">
        <v>20</v>
      </c>
      <c r="P277" s="7">
        <v>21</v>
      </c>
      <c r="Q277" s="7">
        <f>'[2]2026'!U317</f>
        <v>20.8</v>
      </c>
      <c r="R277" s="7">
        <f>'[2]2026'!V317</f>
        <v>20.65</v>
      </c>
      <c r="S277" s="7">
        <f>'[2]2026'!W317</f>
        <v>20.45</v>
      </c>
    </row>
    <row r="278" spans="2:35" ht="16.2" x14ac:dyDescent="0.35">
      <c r="B278" s="16"/>
      <c r="C278" s="65" t="s">
        <v>536</v>
      </c>
      <c r="D278" s="18"/>
      <c r="E278" s="17"/>
      <c r="F278" s="18"/>
      <c r="G278" s="17"/>
      <c r="H278" s="42"/>
      <c r="I278" s="42"/>
      <c r="J278" s="43"/>
      <c r="K278" s="51"/>
      <c r="L278" s="66"/>
      <c r="M278" s="7"/>
      <c r="N278" s="7"/>
      <c r="O278" s="7"/>
      <c r="P278" s="7"/>
      <c r="Q278" s="66"/>
      <c r="R278" s="66"/>
      <c r="S278" s="91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</row>
    <row r="279" spans="2:35" x14ac:dyDescent="0.3">
      <c r="B279" s="54" t="s">
        <v>29</v>
      </c>
      <c r="C279" s="17" t="s">
        <v>528</v>
      </c>
      <c r="D279" s="52" t="s">
        <v>529</v>
      </c>
      <c r="E279" s="18" t="s">
        <v>14</v>
      </c>
      <c r="F279" s="52">
        <v>2021</v>
      </c>
      <c r="G279" s="27" t="s">
        <v>15</v>
      </c>
      <c r="H279" s="19"/>
      <c r="I279" s="19"/>
      <c r="J279" s="20">
        <f t="shared" ref="J279:J287" si="18">IF($H$513=TRUE,H279*O279,IF($J$511&lt;168,H279*P279,IF($J$511&lt;336,H279*Q279,IF($J$511&lt;600,H279*R279,H279*S279))))</f>
        <v>0</v>
      </c>
      <c r="K279" s="51"/>
      <c r="L279" s="66"/>
      <c r="M279" s="7"/>
      <c r="N279" s="7"/>
      <c r="O279" s="7">
        <v>14.450000000000001</v>
      </c>
      <c r="P279" s="7">
        <v>15.450000000000001</v>
      </c>
      <c r="Q279" s="7">
        <f>'[2]2026'!U319</f>
        <v>15.250000000000002</v>
      </c>
      <c r="R279" s="7">
        <f>'[2]2026'!V319</f>
        <v>15.100000000000001</v>
      </c>
      <c r="S279" s="7">
        <f>'[2]2026'!W319</f>
        <v>14.9</v>
      </c>
    </row>
    <row r="280" spans="2:35" x14ac:dyDescent="0.3">
      <c r="B280" s="54" t="s">
        <v>29</v>
      </c>
      <c r="C280" s="17" t="s">
        <v>528</v>
      </c>
      <c r="D280" s="52" t="s">
        <v>529</v>
      </c>
      <c r="E280" s="18" t="s">
        <v>14</v>
      </c>
      <c r="F280" s="52">
        <v>2020</v>
      </c>
      <c r="G280" s="27" t="s">
        <v>15</v>
      </c>
      <c r="H280" s="19"/>
      <c r="I280" s="19"/>
      <c r="J280" s="20">
        <f t="shared" si="18"/>
        <v>0</v>
      </c>
      <c r="K280" s="51"/>
      <c r="L280" s="66"/>
      <c r="M280" s="7"/>
      <c r="N280" s="7"/>
      <c r="O280" s="7">
        <v>15.700000000000001</v>
      </c>
      <c r="P280" s="7">
        <v>16.700000000000003</v>
      </c>
      <c r="Q280" s="7">
        <f>'[2]2026'!U320</f>
        <v>16.500000000000004</v>
      </c>
      <c r="R280" s="7">
        <f>'[2]2026'!V320</f>
        <v>16.350000000000001</v>
      </c>
      <c r="S280" s="7">
        <f>'[2]2026'!W320</f>
        <v>16.150000000000002</v>
      </c>
    </row>
    <row r="281" spans="2:35" x14ac:dyDescent="0.3">
      <c r="B281" s="54" t="s">
        <v>36</v>
      </c>
      <c r="C281" s="17" t="s">
        <v>528</v>
      </c>
      <c r="D281" s="52" t="s">
        <v>532</v>
      </c>
      <c r="E281" s="18" t="s">
        <v>531</v>
      </c>
      <c r="F281" s="52">
        <v>2022</v>
      </c>
      <c r="G281" s="27" t="s">
        <v>21</v>
      </c>
      <c r="H281" s="19"/>
      <c r="I281" s="19"/>
      <c r="J281" s="20">
        <f t="shared" si="18"/>
        <v>0</v>
      </c>
      <c r="K281" s="51"/>
      <c r="L281" s="66"/>
      <c r="M281" s="7"/>
      <c r="N281" s="7"/>
      <c r="O281" s="7">
        <v>8.25</v>
      </c>
      <c r="P281" s="7">
        <v>9.25</v>
      </c>
      <c r="Q281" s="7">
        <f>'[2]2026'!U321</f>
        <v>9.0500000000000007</v>
      </c>
      <c r="R281" s="7">
        <f>'[2]2026'!V321</f>
        <v>8.9</v>
      </c>
      <c r="S281" s="7">
        <f>'[2]2026'!W321</f>
        <v>8.6999999999999993</v>
      </c>
    </row>
    <row r="282" spans="2:35" x14ac:dyDescent="0.3">
      <c r="B282" s="54" t="s">
        <v>29</v>
      </c>
      <c r="C282" s="17" t="s">
        <v>528</v>
      </c>
      <c r="D282" s="52" t="s">
        <v>532</v>
      </c>
      <c r="E282" s="18" t="s">
        <v>531</v>
      </c>
      <c r="F282" s="52">
        <v>2021</v>
      </c>
      <c r="G282" s="27" t="s">
        <v>21</v>
      </c>
      <c r="H282" s="19"/>
      <c r="I282" s="19"/>
      <c r="J282" s="20">
        <f t="shared" si="18"/>
        <v>0</v>
      </c>
      <c r="K282" s="51"/>
      <c r="L282" s="66"/>
      <c r="M282" s="7"/>
      <c r="N282" s="7"/>
      <c r="O282" s="7">
        <v>9.5</v>
      </c>
      <c r="P282" s="7">
        <v>10.5</v>
      </c>
      <c r="Q282" s="7">
        <f>'[2]2026'!U322</f>
        <v>10.3</v>
      </c>
      <c r="R282" s="7">
        <f>'[2]2026'!V322</f>
        <v>10.15</v>
      </c>
      <c r="S282" s="7">
        <f>'[2]2026'!W322</f>
        <v>9.9499999999999993</v>
      </c>
    </row>
    <row r="283" spans="2:35" x14ac:dyDescent="0.3">
      <c r="B283" s="54" t="s">
        <v>29</v>
      </c>
      <c r="C283" s="17" t="s">
        <v>528</v>
      </c>
      <c r="D283" s="52" t="s">
        <v>533</v>
      </c>
      <c r="E283" s="18" t="s">
        <v>14</v>
      </c>
      <c r="F283" s="52">
        <v>2021</v>
      </c>
      <c r="G283" s="27" t="s">
        <v>21</v>
      </c>
      <c r="H283" s="19"/>
      <c r="I283" s="19"/>
      <c r="J283" s="20">
        <f t="shared" si="18"/>
        <v>0</v>
      </c>
      <c r="K283" s="51"/>
      <c r="L283" s="66"/>
      <c r="M283" s="7"/>
      <c r="N283" s="7"/>
      <c r="O283" s="7">
        <v>12.700000000000001</v>
      </c>
      <c r="P283" s="7">
        <v>13.700000000000001</v>
      </c>
      <c r="Q283" s="7">
        <f>'[2]2026'!U323</f>
        <v>13.500000000000002</v>
      </c>
      <c r="R283" s="7">
        <f>'[2]2026'!V323</f>
        <v>13.350000000000001</v>
      </c>
      <c r="S283" s="7">
        <f>'[2]2026'!W323</f>
        <v>13.15</v>
      </c>
    </row>
    <row r="284" spans="2:35" x14ac:dyDescent="0.3">
      <c r="B284" s="54" t="s">
        <v>29</v>
      </c>
      <c r="C284" s="17" t="s">
        <v>528</v>
      </c>
      <c r="D284" s="52" t="s">
        <v>533</v>
      </c>
      <c r="E284" s="18" t="s">
        <v>14</v>
      </c>
      <c r="F284" s="52">
        <v>2020</v>
      </c>
      <c r="G284" s="27" t="s">
        <v>21</v>
      </c>
      <c r="H284" s="19"/>
      <c r="I284" s="19"/>
      <c r="J284" s="20">
        <f t="shared" si="18"/>
        <v>0</v>
      </c>
      <c r="K284" s="51"/>
      <c r="L284" s="66"/>
      <c r="M284" s="7"/>
      <c r="N284" s="7"/>
      <c r="O284" s="7">
        <v>14</v>
      </c>
      <c r="P284" s="7">
        <v>15</v>
      </c>
      <c r="Q284" s="7">
        <f>'[2]2026'!U324</f>
        <v>14.8</v>
      </c>
      <c r="R284" s="7">
        <f>'[2]2026'!V324</f>
        <v>14.65</v>
      </c>
      <c r="S284" s="7">
        <f>'[2]2026'!W324</f>
        <v>14.45</v>
      </c>
    </row>
    <row r="285" spans="2:35" x14ac:dyDescent="0.3">
      <c r="B285" s="54" t="s">
        <v>29</v>
      </c>
      <c r="C285" s="17" t="s">
        <v>528</v>
      </c>
      <c r="D285" s="52" t="s">
        <v>537</v>
      </c>
      <c r="E285" s="18" t="s">
        <v>14</v>
      </c>
      <c r="F285" s="52">
        <v>2020</v>
      </c>
      <c r="G285" s="27" t="s">
        <v>21</v>
      </c>
      <c r="H285" s="19"/>
      <c r="I285" s="19"/>
      <c r="J285" s="20">
        <f t="shared" si="18"/>
        <v>0</v>
      </c>
      <c r="K285" s="51"/>
      <c r="L285" s="66"/>
      <c r="M285" s="7"/>
      <c r="N285" s="7"/>
      <c r="O285" s="7">
        <v>14.450000000000001</v>
      </c>
      <c r="P285" s="7">
        <v>15.450000000000001</v>
      </c>
      <c r="Q285" s="7">
        <f>'[2]2026'!U325</f>
        <v>15.250000000000002</v>
      </c>
      <c r="R285" s="7">
        <f>'[2]2026'!V325</f>
        <v>15.100000000000001</v>
      </c>
      <c r="S285" s="7">
        <f>'[2]2026'!W325</f>
        <v>14.9</v>
      </c>
    </row>
    <row r="286" spans="2:35" x14ac:dyDescent="0.3">
      <c r="B286" s="54" t="s">
        <v>29</v>
      </c>
      <c r="C286" s="17" t="s">
        <v>528</v>
      </c>
      <c r="D286" s="52" t="s">
        <v>535</v>
      </c>
      <c r="E286" s="18" t="s">
        <v>14</v>
      </c>
      <c r="F286" s="52">
        <v>2021</v>
      </c>
      <c r="G286" s="27" t="s">
        <v>21</v>
      </c>
      <c r="H286" s="19"/>
      <c r="I286" s="19"/>
      <c r="J286" s="20">
        <f t="shared" si="18"/>
        <v>0</v>
      </c>
      <c r="K286" s="51"/>
      <c r="L286" s="66"/>
      <c r="M286" s="7"/>
      <c r="N286" s="7"/>
      <c r="O286" s="7">
        <v>21.25</v>
      </c>
      <c r="P286" s="7">
        <v>22.25</v>
      </c>
      <c r="Q286" s="7">
        <f>'[2]2026'!U326</f>
        <v>22.05</v>
      </c>
      <c r="R286" s="7">
        <f>'[2]2026'!V326</f>
        <v>21.9</v>
      </c>
      <c r="S286" s="7">
        <f>'[2]2026'!W326</f>
        <v>21.7</v>
      </c>
    </row>
    <row r="287" spans="2:35" x14ac:dyDescent="0.3">
      <c r="B287" s="54" t="s">
        <v>29</v>
      </c>
      <c r="C287" s="17" t="s">
        <v>528</v>
      </c>
      <c r="D287" s="52" t="s">
        <v>535</v>
      </c>
      <c r="E287" s="18" t="s">
        <v>14</v>
      </c>
      <c r="F287" s="52">
        <v>2020</v>
      </c>
      <c r="G287" s="27" t="s">
        <v>21</v>
      </c>
      <c r="H287" s="19"/>
      <c r="I287" s="19"/>
      <c r="J287" s="20">
        <f t="shared" si="18"/>
        <v>0</v>
      </c>
      <c r="K287" s="51"/>
      <c r="L287" s="66"/>
      <c r="M287" s="7"/>
      <c r="N287" s="7"/>
      <c r="O287" s="7">
        <v>22.55</v>
      </c>
      <c r="P287" s="7">
        <v>23.55</v>
      </c>
      <c r="Q287" s="7">
        <f>'[2]2026'!U327</f>
        <v>23.35</v>
      </c>
      <c r="R287" s="7">
        <f>'[2]2026'!V327</f>
        <v>23.2</v>
      </c>
      <c r="S287" s="7">
        <f>'[2]2026'!W327</f>
        <v>23</v>
      </c>
    </row>
    <row r="288" spans="2:35" ht="23.1" customHeight="1" x14ac:dyDescent="0.45">
      <c r="B288" s="68">
        <v>28</v>
      </c>
      <c r="C288" s="69" t="s">
        <v>235</v>
      </c>
      <c r="D288" s="70"/>
      <c r="E288" s="71"/>
      <c r="F288" s="71"/>
      <c r="G288" s="71"/>
      <c r="H288" s="72">
        <f>H289+H290+H291+H292/2+H293*2+H294+H295+H296</f>
        <v>0</v>
      </c>
      <c r="I288" s="72">
        <f>I289+I290+I291+I292/2+I293*2+I294+I295+I296</f>
        <v>0</v>
      </c>
      <c r="J288" s="73"/>
      <c r="K288" s="51"/>
      <c r="L288" s="66"/>
      <c r="M288" s="7"/>
      <c r="N288" s="7"/>
      <c r="O288" s="7">
        <v>0</v>
      </c>
      <c r="P288" s="7">
        <v>0</v>
      </c>
      <c r="Q288" s="7">
        <f>'[2]2026'!U329</f>
        <v>0</v>
      </c>
      <c r="R288" s="7">
        <f>'[2]2026'!V329</f>
        <v>0</v>
      </c>
      <c r="S288" s="7">
        <f>'[2]2026'!W329</f>
        <v>0</v>
      </c>
    </row>
    <row r="289" spans="2:19" x14ac:dyDescent="0.3">
      <c r="B289" s="74" t="s">
        <v>36</v>
      </c>
      <c r="C289" s="75" t="s">
        <v>236</v>
      </c>
      <c r="D289" s="76" t="s">
        <v>237</v>
      </c>
      <c r="E289" s="77" t="s">
        <v>14</v>
      </c>
      <c r="F289" s="76" t="s">
        <v>64</v>
      </c>
      <c r="G289" s="78" t="s">
        <v>15</v>
      </c>
      <c r="H289" s="79"/>
      <c r="I289" s="79"/>
      <c r="J289" s="80">
        <f t="shared" ref="J289:J296" si="19">IF($H$513=TRUE,H289*O289,IF($J$511&lt;168,H289*P289,IF($J$511&lt;336,H289*Q289,IF($J$511&lt;600,H289*R289,H289*S289))))</f>
        <v>0</v>
      </c>
      <c r="K289" s="51"/>
      <c r="L289" s="66"/>
      <c r="M289" s="7"/>
      <c r="N289" s="7"/>
      <c r="O289" s="7">
        <v>6.95</v>
      </c>
      <c r="P289" s="7">
        <v>7.95</v>
      </c>
      <c r="Q289" s="7">
        <f>'[2]2026'!U331</f>
        <v>7.75</v>
      </c>
      <c r="R289" s="7">
        <f>'[2]2026'!V331</f>
        <v>7.6000000000000005</v>
      </c>
      <c r="S289" s="7">
        <f>'[2]2026'!W331</f>
        <v>7.4</v>
      </c>
    </row>
    <row r="290" spans="2:19" x14ac:dyDescent="0.3">
      <c r="B290" s="54" t="s">
        <v>36</v>
      </c>
      <c r="C290" s="17" t="s">
        <v>238</v>
      </c>
      <c r="D290" s="52" t="s">
        <v>239</v>
      </c>
      <c r="E290" s="18" t="s">
        <v>14</v>
      </c>
      <c r="F290" s="52">
        <v>2025</v>
      </c>
      <c r="G290" s="27" t="s">
        <v>21</v>
      </c>
      <c r="H290" s="19"/>
      <c r="I290" s="19"/>
      <c r="J290" s="20">
        <f t="shared" si="19"/>
        <v>0</v>
      </c>
      <c r="K290" s="51"/>
      <c r="L290" s="66"/>
      <c r="M290" s="7"/>
      <c r="N290" s="7"/>
      <c r="O290" s="7">
        <v>5.45</v>
      </c>
      <c r="P290" s="7">
        <v>6.45</v>
      </c>
      <c r="Q290" s="7">
        <f>'[2]2026'!U332</f>
        <v>6.25</v>
      </c>
      <c r="R290" s="7">
        <f>'[2]2026'!V332</f>
        <v>6.1000000000000005</v>
      </c>
      <c r="S290" s="7">
        <f>'[2]2026'!W332</f>
        <v>5.9</v>
      </c>
    </row>
    <row r="291" spans="2:19" x14ac:dyDescent="0.3">
      <c r="B291" s="54" t="s">
        <v>36</v>
      </c>
      <c r="C291" s="17" t="s">
        <v>238</v>
      </c>
      <c r="D291" s="52" t="s">
        <v>240</v>
      </c>
      <c r="E291" s="18" t="s">
        <v>14</v>
      </c>
      <c r="F291" s="52">
        <v>2025</v>
      </c>
      <c r="G291" s="27" t="s">
        <v>21</v>
      </c>
      <c r="H291" s="19"/>
      <c r="I291" s="19"/>
      <c r="J291" s="20">
        <f t="shared" si="19"/>
        <v>0</v>
      </c>
      <c r="K291" s="51"/>
      <c r="L291" s="66"/>
      <c r="M291" s="7"/>
      <c r="N291" s="7"/>
      <c r="O291" s="7">
        <v>5.8000000000000007</v>
      </c>
      <c r="P291" s="7">
        <v>6.8000000000000007</v>
      </c>
      <c r="Q291" s="7">
        <f>'[2]2026'!U333</f>
        <v>6.6000000000000005</v>
      </c>
      <c r="R291" s="7">
        <f>'[2]2026'!V333</f>
        <v>6.4500000000000011</v>
      </c>
      <c r="S291" s="7">
        <f>'[2]2026'!W333</f>
        <v>6.2500000000000009</v>
      </c>
    </row>
    <row r="292" spans="2:19" x14ac:dyDescent="0.3">
      <c r="B292" s="54" t="s">
        <v>36</v>
      </c>
      <c r="C292" s="17" t="s">
        <v>238</v>
      </c>
      <c r="D292" s="52" t="s">
        <v>240</v>
      </c>
      <c r="E292" s="18" t="s">
        <v>118</v>
      </c>
      <c r="F292" s="52">
        <v>2024</v>
      </c>
      <c r="G292" s="27" t="s">
        <v>21</v>
      </c>
      <c r="H292" s="19"/>
      <c r="I292" s="19"/>
      <c r="J292" s="20">
        <f t="shared" si="19"/>
        <v>0</v>
      </c>
      <c r="K292" s="51"/>
      <c r="L292" s="66"/>
      <c r="M292" s="7"/>
      <c r="N292" s="7"/>
      <c r="O292" s="7">
        <v>3.4000000000000004</v>
      </c>
      <c r="P292" s="7">
        <v>3.9000000000000004</v>
      </c>
      <c r="Q292" s="7">
        <f>'[2]2026'!U334</f>
        <v>3.8000000000000003</v>
      </c>
      <c r="R292" s="7">
        <f>'[2]2026'!V334</f>
        <v>3.7250000000000005</v>
      </c>
      <c r="S292" s="7">
        <f>'[2]2026'!W334</f>
        <v>3.6250000000000004</v>
      </c>
    </row>
    <row r="293" spans="2:19" x14ac:dyDescent="0.3">
      <c r="B293" s="54" t="s">
        <v>36</v>
      </c>
      <c r="C293" s="17" t="s">
        <v>238</v>
      </c>
      <c r="D293" s="52" t="s">
        <v>240</v>
      </c>
      <c r="E293" s="18" t="s">
        <v>39</v>
      </c>
      <c r="F293" s="52">
        <v>2023</v>
      </c>
      <c r="G293" s="27" t="s">
        <v>21</v>
      </c>
      <c r="H293" s="19"/>
      <c r="I293" s="19"/>
      <c r="J293" s="20">
        <f t="shared" si="19"/>
        <v>0</v>
      </c>
      <c r="K293" s="51"/>
      <c r="L293" s="66"/>
      <c r="M293" s="7"/>
      <c r="N293" s="7"/>
      <c r="O293" s="7">
        <v>12.200000000000001</v>
      </c>
      <c r="P293" s="7">
        <v>14.200000000000001</v>
      </c>
      <c r="Q293" s="7">
        <f>'[2]2026'!U335</f>
        <v>13.8</v>
      </c>
      <c r="R293" s="7">
        <f>'[2]2026'!V335</f>
        <v>13.500000000000002</v>
      </c>
      <c r="S293" s="7">
        <f>'[2]2026'!W335</f>
        <v>13.100000000000001</v>
      </c>
    </row>
    <row r="294" spans="2:19" x14ac:dyDescent="0.3">
      <c r="B294" s="54" t="s">
        <v>36</v>
      </c>
      <c r="C294" s="17" t="s">
        <v>238</v>
      </c>
      <c r="D294" s="52" t="s">
        <v>241</v>
      </c>
      <c r="E294" s="18" t="s">
        <v>14</v>
      </c>
      <c r="F294" s="52">
        <v>2022</v>
      </c>
      <c r="G294" s="27" t="s">
        <v>21</v>
      </c>
      <c r="H294" s="19"/>
      <c r="I294" s="19"/>
      <c r="J294" s="20">
        <f t="shared" si="19"/>
        <v>0</v>
      </c>
      <c r="K294" s="51"/>
      <c r="L294" s="66"/>
      <c r="M294" s="7"/>
      <c r="N294" s="7"/>
      <c r="O294" s="7">
        <v>6.9</v>
      </c>
      <c r="P294" s="7">
        <v>7.9</v>
      </c>
      <c r="Q294" s="7">
        <f>'[2]2026'!U336</f>
        <v>7.7</v>
      </c>
      <c r="R294" s="7">
        <f>'[2]2026'!V336</f>
        <v>7.5500000000000007</v>
      </c>
      <c r="S294" s="7">
        <f>'[2]2026'!W336</f>
        <v>7.3500000000000005</v>
      </c>
    </row>
    <row r="295" spans="2:19" x14ac:dyDescent="0.3">
      <c r="B295" s="54" t="s">
        <v>36</v>
      </c>
      <c r="C295" s="17" t="s">
        <v>238</v>
      </c>
      <c r="D295" s="52" t="s">
        <v>242</v>
      </c>
      <c r="E295" s="18" t="s">
        <v>14</v>
      </c>
      <c r="F295" s="52">
        <v>2022</v>
      </c>
      <c r="G295" s="27" t="s">
        <v>21</v>
      </c>
      <c r="H295" s="19"/>
      <c r="I295" s="19"/>
      <c r="J295" s="20">
        <f t="shared" si="19"/>
        <v>0</v>
      </c>
      <c r="K295" s="51"/>
      <c r="L295" s="66"/>
      <c r="M295" s="7"/>
      <c r="N295" s="7"/>
      <c r="O295" s="7">
        <v>10.25</v>
      </c>
      <c r="P295" s="7">
        <v>11.25</v>
      </c>
      <c r="Q295" s="7">
        <f>'[2]2026'!U337</f>
        <v>11.05</v>
      </c>
      <c r="R295" s="7">
        <f>'[2]2026'!V337</f>
        <v>10.9</v>
      </c>
      <c r="S295" s="7">
        <f>'[2]2026'!W337</f>
        <v>10.7</v>
      </c>
    </row>
    <row r="296" spans="2:19" x14ac:dyDescent="0.3">
      <c r="B296" s="54" t="s">
        <v>36</v>
      </c>
      <c r="C296" s="17" t="s">
        <v>238</v>
      </c>
      <c r="D296" s="52" t="s">
        <v>243</v>
      </c>
      <c r="E296" s="18" t="s">
        <v>14</v>
      </c>
      <c r="F296" s="52">
        <v>2023</v>
      </c>
      <c r="G296" s="27" t="s">
        <v>21</v>
      </c>
      <c r="H296" s="19"/>
      <c r="I296" s="19"/>
      <c r="J296" s="20">
        <f t="shared" si="19"/>
        <v>0</v>
      </c>
      <c r="K296" s="51"/>
      <c r="L296" s="66"/>
      <c r="M296" s="7"/>
      <c r="N296" s="7"/>
      <c r="O296" s="7">
        <v>16.350000000000001</v>
      </c>
      <c r="P296" s="7">
        <v>17.350000000000001</v>
      </c>
      <c r="Q296" s="7">
        <f>'[2]2026'!U338</f>
        <v>17.150000000000002</v>
      </c>
      <c r="R296" s="7">
        <f>'[2]2026'!V338</f>
        <v>17</v>
      </c>
      <c r="S296" s="7">
        <f>'[2]2026'!W338</f>
        <v>16.8</v>
      </c>
    </row>
    <row r="297" spans="2:19" ht="23.1" customHeight="1" x14ac:dyDescent="0.45">
      <c r="B297" s="68">
        <v>29</v>
      </c>
      <c r="C297" s="69" t="s">
        <v>244</v>
      </c>
      <c r="D297" s="70"/>
      <c r="E297" s="71"/>
      <c r="F297" s="71"/>
      <c r="G297" s="71"/>
      <c r="H297" s="72">
        <f>SUM(H298:H307)+H300</f>
        <v>0</v>
      </c>
      <c r="I297" s="72">
        <f>SUM(I298:I307)+I300</f>
        <v>0</v>
      </c>
      <c r="J297" s="73"/>
      <c r="K297" s="51"/>
      <c r="L297" s="66"/>
      <c r="M297" s="7"/>
      <c r="N297" s="7"/>
      <c r="O297" s="7">
        <v>0</v>
      </c>
      <c r="P297" s="7">
        <v>0</v>
      </c>
      <c r="Q297" s="7">
        <f>'[2]2026'!U340</f>
        <v>0</v>
      </c>
      <c r="R297" s="7">
        <f>'[2]2026'!V340</f>
        <v>0</v>
      </c>
      <c r="S297" s="7">
        <f>'[2]2026'!W340</f>
        <v>0</v>
      </c>
    </row>
    <row r="298" spans="2:19" x14ac:dyDescent="0.3">
      <c r="B298" s="74" t="s">
        <v>36</v>
      </c>
      <c r="C298" s="75" t="s">
        <v>245</v>
      </c>
      <c r="D298" s="76" t="s">
        <v>246</v>
      </c>
      <c r="E298" s="77" t="s">
        <v>14</v>
      </c>
      <c r="F298" s="76">
        <v>2025</v>
      </c>
      <c r="G298" s="78" t="s">
        <v>15</v>
      </c>
      <c r="H298" s="79"/>
      <c r="I298" s="79"/>
      <c r="J298" s="80">
        <f t="shared" ref="J298:J307" si="20">IF($H$513=TRUE,H298*O298,IF($J$511&lt;168,H298*P298,IF($J$511&lt;336,H298*Q298,IF($J$511&lt;600,H298*R298,H298*S298))))</f>
        <v>0</v>
      </c>
      <c r="K298" s="51"/>
      <c r="L298" s="66"/>
      <c r="M298" s="7"/>
      <c r="N298" s="7"/>
      <c r="O298" s="7">
        <v>5.6000000000000005</v>
      </c>
      <c r="P298" s="7">
        <v>6.6000000000000005</v>
      </c>
      <c r="Q298" s="7">
        <f>'[2]2026'!U342</f>
        <v>6.4</v>
      </c>
      <c r="R298" s="7">
        <f>'[2]2026'!V342</f>
        <v>6.2500000000000009</v>
      </c>
      <c r="S298" s="7">
        <f>'[2]2026'!W342</f>
        <v>6.0500000000000007</v>
      </c>
    </row>
    <row r="299" spans="2:19" x14ac:dyDescent="0.3">
      <c r="B299" s="54" t="s">
        <v>36</v>
      </c>
      <c r="C299" s="17" t="s">
        <v>245</v>
      </c>
      <c r="D299" s="52" t="s">
        <v>68</v>
      </c>
      <c r="E299" s="18" t="s">
        <v>14</v>
      </c>
      <c r="F299" s="52">
        <v>2025</v>
      </c>
      <c r="G299" s="27" t="s">
        <v>15</v>
      </c>
      <c r="H299" s="19"/>
      <c r="I299" s="19"/>
      <c r="J299" s="20">
        <f t="shared" si="20"/>
        <v>0</v>
      </c>
      <c r="K299" s="51"/>
      <c r="L299" s="66"/>
      <c r="M299" s="7"/>
      <c r="N299" s="7"/>
      <c r="O299" s="7">
        <v>6.7</v>
      </c>
      <c r="P299" s="7">
        <v>7.7</v>
      </c>
      <c r="Q299" s="7">
        <f>'[2]2026'!U343</f>
        <v>7.5</v>
      </c>
      <c r="R299" s="7">
        <f>'[2]2026'!V343</f>
        <v>7.3500000000000005</v>
      </c>
      <c r="S299" s="7">
        <f>'[2]2026'!W343</f>
        <v>7.15</v>
      </c>
    </row>
    <row r="300" spans="2:19" x14ac:dyDescent="0.3">
      <c r="B300" s="54" t="s">
        <v>36</v>
      </c>
      <c r="C300" s="17" t="s">
        <v>245</v>
      </c>
      <c r="D300" s="52" t="s">
        <v>68</v>
      </c>
      <c r="E300" s="18" t="s">
        <v>39</v>
      </c>
      <c r="F300" s="52">
        <v>2023</v>
      </c>
      <c r="G300" s="27" t="s">
        <v>15</v>
      </c>
      <c r="H300" s="19"/>
      <c r="I300" s="19"/>
      <c r="J300" s="20">
        <f t="shared" si="20"/>
        <v>0</v>
      </c>
      <c r="K300" s="51"/>
      <c r="L300" s="66"/>
      <c r="M300" s="7"/>
      <c r="N300" s="7"/>
      <c r="O300" s="7">
        <v>15.200000000000001</v>
      </c>
      <c r="P300" s="7">
        <v>17.200000000000003</v>
      </c>
      <c r="Q300" s="7">
        <f>'[2]2026'!U344</f>
        <v>16.800000000000004</v>
      </c>
      <c r="R300" s="7">
        <f>'[2]2026'!V344</f>
        <v>16.500000000000004</v>
      </c>
      <c r="S300" s="7">
        <f>'[2]2026'!W344</f>
        <v>16.100000000000001</v>
      </c>
    </row>
    <row r="301" spans="2:19" x14ac:dyDescent="0.3">
      <c r="B301" s="54" t="s">
        <v>36</v>
      </c>
      <c r="C301" s="17" t="s">
        <v>245</v>
      </c>
      <c r="D301" s="52" t="s">
        <v>247</v>
      </c>
      <c r="E301" s="18" t="s">
        <v>14</v>
      </c>
      <c r="F301" s="52">
        <v>2025</v>
      </c>
      <c r="G301" s="27" t="s">
        <v>15</v>
      </c>
      <c r="H301" s="19"/>
      <c r="I301" s="19"/>
      <c r="J301" s="20">
        <f t="shared" si="20"/>
        <v>0</v>
      </c>
      <c r="K301" s="51"/>
      <c r="L301" s="66"/>
      <c r="M301" s="7"/>
      <c r="N301" s="7"/>
      <c r="O301" s="7">
        <v>7.5</v>
      </c>
      <c r="P301" s="7">
        <v>8.5</v>
      </c>
      <c r="Q301" s="7">
        <f>'[2]2026'!U345</f>
        <v>8.3000000000000007</v>
      </c>
      <c r="R301" s="7">
        <f>'[2]2026'!V345</f>
        <v>8.15</v>
      </c>
      <c r="S301" s="7">
        <f>'[2]2026'!W345</f>
        <v>7.95</v>
      </c>
    </row>
    <row r="302" spans="2:19" x14ac:dyDescent="0.3">
      <c r="B302" s="54" t="s">
        <v>36</v>
      </c>
      <c r="C302" s="17" t="s">
        <v>245</v>
      </c>
      <c r="D302" s="52" t="s">
        <v>248</v>
      </c>
      <c r="E302" s="18" t="s">
        <v>14</v>
      </c>
      <c r="F302" s="52">
        <v>2022</v>
      </c>
      <c r="G302" s="27" t="s">
        <v>15</v>
      </c>
      <c r="H302" s="19"/>
      <c r="I302" s="19"/>
      <c r="J302" s="20">
        <f t="shared" si="20"/>
        <v>0</v>
      </c>
      <c r="K302" s="51"/>
      <c r="L302" s="66"/>
      <c r="M302" s="7"/>
      <c r="N302" s="7"/>
      <c r="O302" s="7">
        <v>9.5</v>
      </c>
      <c r="P302" s="7">
        <v>10.5</v>
      </c>
      <c r="Q302" s="7">
        <f>'[2]2026'!U346</f>
        <v>10.3</v>
      </c>
      <c r="R302" s="7">
        <f>'[2]2026'!V346</f>
        <v>10.15</v>
      </c>
      <c r="S302" s="7">
        <f>'[2]2026'!W346</f>
        <v>9.9499999999999993</v>
      </c>
    </row>
    <row r="303" spans="2:19" x14ac:dyDescent="0.3">
      <c r="B303" s="54" t="s">
        <v>29</v>
      </c>
      <c r="C303" s="17" t="s">
        <v>245</v>
      </c>
      <c r="D303" s="52" t="s">
        <v>249</v>
      </c>
      <c r="E303" s="18" t="s">
        <v>14</v>
      </c>
      <c r="F303" s="52">
        <v>2021</v>
      </c>
      <c r="G303" s="27" t="s">
        <v>15</v>
      </c>
      <c r="H303" s="19"/>
      <c r="I303" s="19"/>
      <c r="J303" s="20">
        <f t="shared" si="20"/>
        <v>0</v>
      </c>
      <c r="K303" s="51"/>
      <c r="L303" s="66"/>
      <c r="M303" s="7"/>
      <c r="N303" s="7"/>
      <c r="O303" s="7">
        <v>14.350000000000001</v>
      </c>
      <c r="P303" s="7">
        <v>15.350000000000001</v>
      </c>
      <c r="Q303" s="7">
        <f>'[2]2026'!U347</f>
        <v>15.150000000000002</v>
      </c>
      <c r="R303" s="7">
        <f>'[2]2026'!V347</f>
        <v>15.000000000000002</v>
      </c>
      <c r="S303" s="7">
        <f>'[2]2026'!W347</f>
        <v>14.8</v>
      </c>
    </row>
    <row r="304" spans="2:19" x14ac:dyDescent="0.3">
      <c r="B304" s="54" t="s">
        <v>36</v>
      </c>
      <c r="C304" s="17" t="s">
        <v>245</v>
      </c>
      <c r="D304" s="52" t="s">
        <v>246</v>
      </c>
      <c r="E304" s="18" t="s">
        <v>14</v>
      </c>
      <c r="F304" s="52" t="s">
        <v>516</v>
      </c>
      <c r="G304" s="27" t="s">
        <v>21</v>
      </c>
      <c r="H304" s="19"/>
      <c r="I304" s="19"/>
      <c r="J304" s="20">
        <f t="shared" si="20"/>
        <v>0</v>
      </c>
      <c r="K304" s="51"/>
      <c r="L304" s="66"/>
      <c r="M304" s="7"/>
      <c r="N304" s="7"/>
      <c r="O304" s="7">
        <v>5.95</v>
      </c>
      <c r="P304" s="7">
        <v>6.95</v>
      </c>
      <c r="Q304" s="7">
        <f>'[2]2026'!U348</f>
        <v>6.75</v>
      </c>
      <c r="R304" s="7">
        <f>'[2]2026'!V348</f>
        <v>6.6000000000000005</v>
      </c>
      <c r="S304" s="7">
        <f>'[2]2026'!W348</f>
        <v>6.4</v>
      </c>
    </row>
    <row r="305" spans="2:19" x14ac:dyDescent="0.3">
      <c r="B305" s="54" t="s">
        <v>36</v>
      </c>
      <c r="C305" s="17" t="s">
        <v>245</v>
      </c>
      <c r="D305" s="52" t="s">
        <v>250</v>
      </c>
      <c r="E305" s="18" t="s">
        <v>14</v>
      </c>
      <c r="F305" s="52">
        <v>2025</v>
      </c>
      <c r="G305" s="27" t="s">
        <v>21</v>
      </c>
      <c r="H305" s="19"/>
      <c r="I305" s="19"/>
      <c r="J305" s="20">
        <f t="shared" si="20"/>
        <v>0</v>
      </c>
      <c r="K305" s="51"/>
      <c r="L305" s="66"/>
      <c r="M305" s="7"/>
      <c r="N305" s="7"/>
      <c r="O305" s="7">
        <v>6.7</v>
      </c>
      <c r="P305" s="7">
        <v>7.7</v>
      </c>
      <c r="Q305" s="7">
        <f>'[2]2026'!U349</f>
        <v>7.5</v>
      </c>
      <c r="R305" s="7">
        <f>'[2]2026'!V349</f>
        <v>7.3500000000000005</v>
      </c>
      <c r="S305" s="7">
        <f>'[2]2026'!W349</f>
        <v>7.15</v>
      </c>
    </row>
    <row r="306" spans="2:19" x14ac:dyDescent="0.3">
      <c r="B306" s="54" t="s">
        <v>36</v>
      </c>
      <c r="C306" s="17" t="s">
        <v>245</v>
      </c>
      <c r="D306" s="52" t="s">
        <v>251</v>
      </c>
      <c r="E306" s="18" t="s">
        <v>14</v>
      </c>
      <c r="F306" s="52">
        <v>2023</v>
      </c>
      <c r="G306" s="27" t="s">
        <v>21</v>
      </c>
      <c r="H306" s="19"/>
      <c r="I306" s="19"/>
      <c r="J306" s="20">
        <f t="shared" si="20"/>
        <v>0</v>
      </c>
      <c r="K306" s="51"/>
      <c r="L306" s="66"/>
      <c r="M306" s="7"/>
      <c r="N306" s="7"/>
      <c r="O306" s="7">
        <v>7.6000000000000005</v>
      </c>
      <c r="P306" s="7">
        <v>8.6000000000000014</v>
      </c>
      <c r="Q306" s="7">
        <f>'[2]2026'!U350</f>
        <v>8.4000000000000021</v>
      </c>
      <c r="R306" s="7">
        <f>'[2]2026'!V350</f>
        <v>8.2500000000000018</v>
      </c>
      <c r="S306" s="7">
        <f>'[2]2026'!W350</f>
        <v>8.0500000000000007</v>
      </c>
    </row>
    <row r="307" spans="2:19" x14ac:dyDescent="0.3">
      <c r="B307" s="54" t="s">
        <v>36</v>
      </c>
      <c r="C307" s="17" t="s">
        <v>245</v>
      </c>
      <c r="D307" s="52" t="s">
        <v>252</v>
      </c>
      <c r="E307" s="18" t="s">
        <v>14</v>
      </c>
      <c r="F307" s="52">
        <v>2023</v>
      </c>
      <c r="G307" s="27" t="s">
        <v>21</v>
      </c>
      <c r="H307" s="19"/>
      <c r="I307" s="19"/>
      <c r="J307" s="20">
        <f t="shared" si="20"/>
        <v>0</v>
      </c>
      <c r="K307" s="51"/>
      <c r="L307" s="66"/>
      <c r="M307" s="7"/>
      <c r="N307" s="7"/>
      <c r="O307" s="7">
        <v>9.5</v>
      </c>
      <c r="P307" s="7">
        <v>10.5</v>
      </c>
      <c r="Q307" s="7">
        <f>'[2]2026'!U351</f>
        <v>10.3</v>
      </c>
      <c r="R307" s="7">
        <f>'[2]2026'!V351</f>
        <v>10.15</v>
      </c>
      <c r="S307" s="7">
        <f>'[2]2026'!W351</f>
        <v>9.9499999999999993</v>
      </c>
    </row>
    <row r="308" spans="2:19" ht="23.1" customHeight="1" x14ac:dyDescent="0.45">
      <c r="B308" s="68">
        <v>30</v>
      </c>
      <c r="C308" s="69" t="s">
        <v>253</v>
      </c>
      <c r="D308" s="70"/>
      <c r="E308" s="71"/>
      <c r="F308" s="71"/>
      <c r="G308" s="71"/>
      <c r="H308" s="72">
        <f>SUM(H309:H311)</f>
        <v>0</v>
      </c>
      <c r="I308" s="72">
        <f>SUM(I309:I311)</f>
        <v>0</v>
      </c>
      <c r="J308" s="73"/>
      <c r="K308" s="51"/>
      <c r="L308" s="66"/>
      <c r="M308" s="7"/>
      <c r="N308" s="7"/>
      <c r="O308" s="7">
        <v>0</v>
      </c>
      <c r="P308" s="7">
        <v>0</v>
      </c>
      <c r="Q308" s="7">
        <f>'[2]2026'!U353</f>
        <v>0</v>
      </c>
      <c r="R308" s="7">
        <f>'[2]2026'!V353</f>
        <v>0</v>
      </c>
      <c r="S308" s="7">
        <f>'[2]2026'!W353</f>
        <v>0</v>
      </c>
    </row>
    <row r="309" spans="2:19" x14ac:dyDescent="0.3">
      <c r="B309" s="74" t="s">
        <v>11</v>
      </c>
      <c r="C309" s="75" t="s">
        <v>254</v>
      </c>
      <c r="D309" s="76" t="s">
        <v>255</v>
      </c>
      <c r="E309" s="77" t="s">
        <v>14</v>
      </c>
      <c r="F309" s="76">
        <v>2024</v>
      </c>
      <c r="G309" s="78" t="s">
        <v>15</v>
      </c>
      <c r="H309" s="79"/>
      <c r="I309" s="79"/>
      <c r="J309" s="80">
        <f>IF($H$513=TRUE,H309*O309,IF($J$511&lt;168,H309*P309,IF($J$511&lt;336,H309*Q309,IF($J$511&lt;600,H309*R309,H309*S309))))</f>
        <v>0</v>
      </c>
      <c r="K309" s="51"/>
      <c r="L309" s="66"/>
      <c r="M309" s="7"/>
      <c r="N309" s="7"/>
      <c r="O309" s="7">
        <v>14.3</v>
      </c>
      <c r="P309" s="7">
        <v>15.3</v>
      </c>
      <c r="Q309" s="7">
        <f>'[2]2026'!U355</f>
        <v>15.100000000000001</v>
      </c>
      <c r="R309" s="7">
        <f>'[2]2026'!V355</f>
        <v>14.950000000000001</v>
      </c>
      <c r="S309" s="7">
        <f>'[2]2026'!W355</f>
        <v>14.75</v>
      </c>
    </row>
    <row r="310" spans="2:19" ht="14.25" customHeight="1" x14ac:dyDescent="0.3">
      <c r="B310" s="54" t="s">
        <v>11</v>
      </c>
      <c r="C310" s="17" t="s">
        <v>254</v>
      </c>
      <c r="D310" s="52" t="s">
        <v>256</v>
      </c>
      <c r="E310" s="18" t="s">
        <v>14</v>
      </c>
      <c r="F310" s="52">
        <v>2023</v>
      </c>
      <c r="G310" s="27" t="s">
        <v>15</v>
      </c>
      <c r="H310" s="19"/>
      <c r="I310" s="19"/>
      <c r="J310" s="20">
        <f>IF($H$513=TRUE,H310*O310,IF($J$511&lt;168,H310*P310,IF($J$511&lt;336,H310*Q310,IF($J$511&lt;600,H310*R310,H310*S310))))</f>
        <v>0</v>
      </c>
      <c r="K310" s="51"/>
      <c r="L310" s="66"/>
      <c r="M310" s="7"/>
      <c r="N310" s="7"/>
      <c r="O310" s="7">
        <v>20.150000000000002</v>
      </c>
      <c r="P310" s="7">
        <v>21.150000000000002</v>
      </c>
      <c r="Q310" s="7">
        <f>'[2]2026'!U356</f>
        <v>20.950000000000003</v>
      </c>
      <c r="R310" s="7">
        <f>'[2]2026'!V356</f>
        <v>20.8</v>
      </c>
      <c r="S310" s="7">
        <f>'[2]2026'!W356</f>
        <v>20.6</v>
      </c>
    </row>
    <row r="311" spans="2:19" ht="14.25" customHeight="1" x14ac:dyDescent="0.3">
      <c r="B311" s="54" t="s">
        <v>11</v>
      </c>
      <c r="C311" s="17" t="s">
        <v>254</v>
      </c>
      <c r="D311" s="52" t="s">
        <v>255</v>
      </c>
      <c r="E311" s="18" t="s">
        <v>14</v>
      </c>
      <c r="F311" s="52">
        <v>2023</v>
      </c>
      <c r="G311" s="27" t="s">
        <v>21</v>
      </c>
      <c r="H311" s="19"/>
      <c r="I311" s="19"/>
      <c r="J311" s="20">
        <f>IF($H$513=TRUE,H311*O311,IF($J$511&lt;168,H311*P311,IF($J$511&lt;336,H311*Q311,IF($J$511&lt;600,H311*R311,H311*S311))))</f>
        <v>0</v>
      </c>
      <c r="K311" s="51"/>
      <c r="L311" s="66"/>
      <c r="M311" s="7"/>
      <c r="N311" s="7"/>
      <c r="O311" s="7">
        <v>21.8</v>
      </c>
      <c r="P311" s="7">
        <v>22.8</v>
      </c>
      <c r="Q311" s="7">
        <f>'[2]2026'!U357</f>
        <v>22.6</v>
      </c>
      <c r="R311" s="7">
        <f>'[2]2026'!V357</f>
        <v>22.45</v>
      </c>
      <c r="S311" s="7">
        <f>'[2]2026'!W357</f>
        <v>22.25</v>
      </c>
    </row>
    <row r="312" spans="2:19" ht="23.1" customHeight="1" x14ac:dyDescent="0.45">
      <c r="B312" s="68">
        <v>31</v>
      </c>
      <c r="C312" s="69" t="s">
        <v>257</v>
      </c>
      <c r="D312" s="70"/>
      <c r="E312" s="71"/>
      <c r="F312" s="71"/>
      <c r="G312" s="71"/>
      <c r="H312" s="72">
        <f>H313+H314/2+H315+H316+H317+H318+H319+H320+H321/2+H322</f>
        <v>0</v>
      </c>
      <c r="I312" s="72">
        <f>I313+I314/2+I315+I316+I317+I318+I319+I320+I321/2+I322</f>
        <v>0</v>
      </c>
      <c r="J312" s="73"/>
      <c r="K312" s="51"/>
      <c r="L312" s="66"/>
      <c r="M312" s="7"/>
      <c r="N312" s="7"/>
      <c r="O312" s="7">
        <v>0</v>
      </c>
      <c r="P312" s="7">
        <v>0</v>
      </c>
      <c r="Q312" s="7">
        <f>'[2]2026'!U359</f>
        <v>0</v>
      </c>
      <c r="R312" s="7">
        <f>'[2]2026'!V359</f>
        <v>0</v>
      </c>
      <c r="S312" s="7">
        <f>'[2]2026'!W359</f>
        <v>0</v>
      </c>
    </row>
    <row r="313" spans="2:19" x14ac:dyDescent="0.3">
      <c r="B313" s="74" t="s">
        <v>36</v>
      </c>
      <c r="C313" s="75" t="s">
        <v>254</v>
      </c>
      <c r="D313" s="76" t="s">
        <v>258</v>
      </c>
      <c r="E313" s="77" t="s">
        <v>14</v>
      </c>
      <c r="F313" s="76">
        <v>2024</v>
      </c>
      <c r="G313" s="78" t="s">
        <v>15</v>
      </c>
      <c r="H313" s="79"/>
      <c r="I313" s="79"/>
      <c r="J313" s="80">
        <f t="shared" ref="J313:J322" si="21">IF($H$513=TRUE,H313*O313,IF($J$511&lt;168,H313*P313,IF($J$511&lt;336,H313*Q313,IF($J$511&lt;600,H313*R313,H313*S313))))</f>
        <v>0</v>
      </c>
      <c r="K313" s="51"/>
      <c r="L313" s="66"/>
      <c r="M313" s="7"/>
      <c r="N313" s="7"/>
      <c r="O313" s="7">
        <v>11.5</v>
      </c>
      <c r="P313" s="7">
        <v>12.5</v>
      </c>
      <c r="Q313" s="7">
        <f>'[2]2026'!U361</f>
        <v>12.3</v>
      </c>
      <c r="R313" s="7">
        <f>'[2]2026'!V361</f>
        <v>12.15</v>
      </c>
      <c r="S313" s="7">
        <f>'[2]2026'!W361</f>
        <v>11.95</v>
      </c>
    </row>
    <row r="314" spans="2:19" x14ac:dyDescent="0.3">
      <c r="B314" s="54" t="s">
        <v>36</v>
      </c>
      <c r="C314" s="17" t="s">
        <v>254</v>
      </c>
      <c r="D314" s="52" t="s">
        <v>258</v>
      </c>
      <c r="E314" s="18" t="s">
        <v>118</v>
      </c>
      <c r="F314" s="52">
        <v>2024</v>
      </c>
      <c r="G314" s="27" t="s">
        <v>15</v>
      </c>
      <c r="H314" s="19"/>
      <c r="I314" s="19"/>
      <c r="J314" s="20">
        <f t="shared" si="21"/>
        <v>0</v>
      </c>
      <c r="K314" s="51"/>
      <c r="L314" s="66"/>
      <c r="M314" s="7"/>
      <c r="N314" s="7"/>
      <c r="O314" s="7">
        <v>7.25</v>
      </c>
      <c r="P314" s="7">
        <v>7.75</v>
      </c>
      <c r="Q314" s="7">
        <f>'[2]2026'!U362</f>
        <v>7.65</v>
      </c>
      <c r="R314" s="7">
        <f>'[2]2026'!V362</f>
        <v>7.5750000000000002</v>
      </c>
      <c r="S314" s="7">
        <f>'[2]2026'!W362</f>
        <v>7.4749999999999996</v>
      </c>
    </row>
    <row r="315" spans="2:19" x14ac:dyDescent="0.3">
      <c r="B315" s="54" t="s">
        <v>36</v>
      </c>
      <c r="C315" s="17" t="s">
        <v>254</v>
      </c>
      <c r="D315" s="52" t="s">
        <v>259</v>
      </c>
      <c r="E315" s="18" t="s">
        <v>14</v>
      </c>
      <c r="F315" s="52">
        <v>2024</v>
      </c>
      <c r="G315" s="27" t="s">
        <v>15</v>
      </c>
      <c r="H315" s="19"/>
      <c r="I315" s="19"/>
      <c r="J315" s="20">
        <f t="shared" si="21"/>
        <v>0</v>
      </c>
      <c r="K315" s="51"/>
      <c r="L315" s="66"/>
      <c r="M315" s="7"/>
      <c r="N315" s="7"/>
      <c r="O315" s="7">
        <v>16.7</v>
      </c>
      <c r="P315" s="7">
        <v>17.7</v>
      </c>
      <c r="Q315" s="7">
        <f>'[2]2026'!U363</f>
        <v>17.5</v>
      </c>
      <c r="R315" s="7">
        <f>'[2]2026'!V363</f>
        <v>17.349999999999998</v>
      </c>
      <c r="S315" s="7">
        <f>'[2]2026'!W363</f>
        <v>17.149999999999999</v>
      </c>
    </row>
    <row r="316" spans="2:19" x14ac:dyDescent="0.3">
      <c r="B316" s="54" t="s">
        <v>36</v>
      </c>
      <c r="C316" s="17" t="s">
        <v>254</v>
      </c>
      <c r="D316" s="52" t="s">
        <v>260</v>
      </c>
      <c r="E316" s="18" t="s">
        <v>14</v>
      </c>
      <c r="F316" s="52">
        <v>2023</v>
      </c>
      <c r="G316" s="27" t="s">
        <v>15</v>
      </c>
      <c r="H316" s="19"/>
      <c r="I316" s="19"/>
      <c r="J316" s="20">
        <f t="shared" si="21"/>
        <v>0</v>
      </c>
      <c r="K316" s="51"/>
      <c r="L316" s="66"/>
      <c r="M316" s="7"/>
      <c r="N316" s="7"/>
      <c r="O316" s="7">
        <v>18.25</v>
      </c>
      <c r="P316" s="7">
        <v>19.25</v>
      </c>
      <c r="Q316" s="7">
        <f>'[2]2026'!U364</f>
        <v>19.05</v>
      </c>
      <c r="R316" s="7">
        <f>'[2]2026'!V364</f>
        <v>18.899999999999999</v>
      </c>
      <c r="S316" s="7">
        <f>'[2]2026'!W364</f>
        <v>18.7</v>
      </c>
    </row>
    <row r="317" spans="2:19" x14ac:dyDescent="0.3">
      <c r="B317" s="54" t="s">
        <v>29</v>
      </c>
      <c r="C317" s="17" t="s">
        <v>254</v>
      </c>
      <c r="D317" s="52" t="s">
        <v>262</v>
      </c>
      <c r="E317" s="18" t="s">
        <v>14</v>
      </c>
      <c r="F317" s="52">
        <v>2022</v>
      </c>
      <c r="G317" s="27" t="s">
        <v>15</v>
      </c>
      <c r="H317" s="19"/>
      <c r="I317" s="19"/>
      <c r="J317" s="20">
        <f t="shared" si="21"/>
        <v>0</v>
      </c>
      <c r="K317" s="51"/>
      <c r="L317" s="66"/>
      <c r="M317" s="7"/>
      <c r="N317" s="7"/>
      <c r="O317" s="7">
        <v>18.850000000000001</v>
      </c>
      <c r="P317" s="7">
        <v>19.850000000000001</v>
      </c>
      <c r="Q317" s="7">
        <f>'[2]2026'!U365</f>
        <v>19.650000000000002</v>
      </c>
      <c r="R317" s="7">
        <f>'[2]2026'!V365</f>
        <v>19.5</v>
      </c>
      <c r="S317" s="7">
        <f>'[2]2026'!W365</f>
        <v>19.3</v>
      </c>
    </row>
    <row r="318" spans="2:19" x14ac:dyDescent="0.3">
      <c r="B318" s="54" t="s">
        <v>29</v>
      </c>
      <c r="C318" s="17" t="s">
        <v>254</v>
      </c>
      <c r="D318" s="52" t="s">
        <v>261</v>
      </c>
      <c r="E318" s="18" t="s">
        <v>14</v>
      </c>
      <c r="F318" s="52">
        <v>2022</v>
      </c>
      <c r="G318" s="27" t="s">
        <v>15</v>
      </c>
      <c r="H318" s="19"/>
      <c r="I318" s="19"/>
      <c r="J318" s="20">
        <f t="shared" si="21"/>
        <v>0</v>
      </c>
      <c r="K318" s="51"/>
      <c r="L318" s="66"/>
      <c r="M318" s="7"/>
      <c r="N318" s="7"/>
      <c r="O318" s="7">
        <v>20.150000000000002</v>
      </c>
      <c r="P318" s="7">
        <v>21.150000000000002</v>
      </c>
      <c r="Q318" s="7">
        <f>'[2]2026'!U366</f>
        <v>20.950000000000003</v>
      </c>
      <c r="R318" s="7">
        <f>'[2]2026'!V366</f>
        <v>20.8</v>
      </c>
      <c r="S318" s="7">
        <f>'[2]2026'!W366</f>
        <v>20.6</v>
      </c>
    </row>
    <row r="319" spans="2:19" x14ac:dyDescent="0.3">
      <c r="B319" s="54" t="s">
        <v>36</v>
      </c>
      <c r="C319" s="17" t="s">
        <v>254</v>
      </c>
      <c r="D319" s="52" t="s">
        <v>263</v>
      </c>
      <c r="E319" s="18" t="s">
        <v>14</v>
      </c>
      <c r="F319" s="52">
        <v>2025</v>
      </c>
      <c r="G319" s="27" t="s">
        <v>49</v>
      </c>
      <c r="H319" s="19"/>
      <c r="I319" s="19"/>
      <c r="J319" s="20">
        <f t="shared" si="21"/>
        <v>0</v>
      </c>
      <c r="K319" s="51"/>
      <c r="L319" s="66"/>
      <c r="M319" s="7"/>
      <c r="N319" s="7"/>
      <c r="O319" s="7">
        <v>11.15</v>
      </c>
      <c r="P319" s="7">
        <v>12.15</v>
      </c>
      <c r="Q319" s="7">
        <f>'[2]2026'!U367</f>
        <v>11.950000000000001</v>
      </c>
      <c r="R319" s="7">
        <f>'[2]2026'!V367</f>
        <v>11.8</v>
      </c>
      <c r="S319" s="7">
        <f>'[2]2026'!W367</f>
        <v>11.6</v>
      </c>
    </row>
    <row r="320" spans="2:19" x14ac:dyDescent="0.3">
      <c r="B320" s="54" t="s">
        <v>36</v>
      </c>
      <c r="C320" s="17" t="s">
        <v>254</v>
      </c>
      <c r="D320" s="52" t="s">
        <v>258</v>
      </c>
      <c r="E320" s="18" t="s">
        <v>14</v>
      </c>
      <c r="F320" s="52">
        <v>2023</v>
      </c>
      <c r="G320" s="27" t="s">
        <v>21</v>
      </c>
      <c r="H320" s="19"/>
      <c r="I320" s="19"/>
      <c r="J320" s="20">
        <f t="shared" si="21"/>
        <v>0</v>
      </c>
      <c r="K320" s="51"/>
      <c r="L320" s="66"/>
      <c r="M320" s="7"/>
      <c r="N320" s="7"/>
      <c r="O320" s="7">
        <v>12.8</v>
      </c>
      <c r="P320" s="7">
        <v>13.8</v>
      </c>
      <c r="Q320" s="7">
        <f>'[2]2026'!U368</f>
        <v>13.600000000000001</v>
      </c>
      <c r="R320" s="7">
        <f>'[2]2026'!V368</f>
        <v>13.450000000000001</v>
      </c>
      <c r="S320" s="7">
        <f>'[2]2026'!W368</f>
        <v>13.25</v>
      </c>
    </row>
    <row r="321" spans="2:19" x14ac:dyDescent="0.3">
      <c r="B321" s="54" t="s">
        <v>36</v>
      </c>
      <c r="C321" s="17" t="s">
        <v>254</v>
      </c>
      <c r="D321" s="52" t="s">
        <v>258</v>
      </c>
      <c r="E321" s="18" t="s">
        <v>118</v>
      </c>
      <c r="F321" s="52">
        <v>2023</v>
      </c>
      <c r="G321" s="27" t="s">
        <v>21</v>
      </c>
      <c r="H321" s="19"/>
      <c r="I321" s="19"/>
      <c r="J321" s="20">
        <f t="shared" si="21"/>
        <v>0</v>
      </c>
      <c r="K321" s="51"/>
      <c r="L321" s="66"/>
      <c r="M321" s="7"/>
      <c r="N321" s="7"/>
      <c r="O321" s="7">
        <v>7.9</v>
      </c>
      <c r="P321" s="7">
        <v>8.4</v>
      </c>
      <c r="Q321" s="7">
        <f>'[2]2026'!U369</f>
        <v>8.3000000000000007</v>
      </c>
      <c r="R321" s="7">
        <f>'[2]2026'!V369</f>
        <v>8.2249999999999996</v>
      </c>
      <c r="S321" s="7">
        <f>'[2]2026'!W369</f>
        <v>8.125</v>
      </c>
    </row>
    <row r="322" spans="2:19" x14ac:dyDescent="0.3">
      <c r="B322" s="54" t="s">
        <v>29</v>
      </c>
      <c r="C322" s="17" t="s">
        <v>254</v>
      </c>
      <c r="D322" s="52" t="s">
        <v>487</v>
      </c>
      <c r="E322" s="18" t="s">
        <v>14</v>
      </c>
      <c r="F322" s="52">
        <v>2022</v>
      </c>
      <c r="G322" s="27" t="s">
        <v>21</v>
      </c>
      <c r="H322" s="19"/>
      <c r="I322" s="19"/>
      <c r="J322" s="20">
        <f t="shared" si="21"/>
        <v>0</v>
      </c>
      <c r="K322" s="51"/>
      <c r="L322" s="66"/>
      <c r="M322" s="7"/>
      <c r="N322" s="7"/>
      <c r="O322" s="7">
        <v>19.350000000000001</v>
      </c>
      <c r="P322" s="7">
        <v>20.350000000000001</v>
      </c>
      <c r="Q322" s="7">
        <f>'[2]2026'!U370</f>
        <v>20.150000000000002</v>
      </c>
      <c r="R322" s="7">
        <f>'[2]2026'!V370</f>
        <v>20</v>
      </c>
      <c r="S322" s="7">
        <f>'[2]2026'!W370</f>
        <v>19.8</v>
      </c>
    </row>
    <row r="323" spans="2:19" x14ac:dyDescent="0.3">
      <c r="B323" s="57"/>
      <c r="C323" s="21"/>
      <c r="D323" s="33"/>
      <c r="E323" s="21"/>
      <c r="F323" s="21"/>
      <c r="G323" s="21"/>
      <c r="J323" s="34"/>
      <c r="K323" s="51"/>
      <c r="L323" s="66"/>
      <c r="M323" s="7"/>
      <c r="N323" s="7"/>
      <c r="O323" s="7"/>
      <c r="P323" s="7"/>
      <c r="Q323" s="7"/>
      <c r="R323" s="7"/>
      <c r="S323" s="7"/>
    </row>
    <row r="324" spans="2:19" ht="24" customHeight="1" x14ac:dyDescent="0.45">
      <c r="B324" s="85"/>
      <c r="C324" s="85"/>
      <c r="D324" s="108" t="s">
        <v>463</v>
      </c>
      <c r="E324" s="108"/>
      <c r="F324" s="108"/>
      <c r="G324" s="85"/>
      <c r="H324" s="85"/>
      <c r="I324" s="85"/>
      <c r="J324" s="85"/>
      <c r="K324" s="51"/>
      <c r="L324" s="66"/>
      <c r="M324" s="7"/>
      <c r="N324" s="7"/>
      <c r="O324" s="7" t="e">
        <v>#REF!</v>
      </c>
      <c r="P324" s="7" t="e">
        <v>#REF!</v>
      </c>
      <c r="Q324" s="7" t="e">
        <f>'[2]2026'!#REF!</f>
        <v>#REF!</v>
      </c>
      <c r="R324" s="7" t="e">
        <f>'[2]2026'!#REF!</f>
        <v>#REF!</v>
      </c>
      <c r="S324" s="7" t="e">
        <f>'[2]2026'!#REF!</f>
        <v>#REF!</v>
      </c>
    </row>
    <row r="325" spans="2:19" x14ac:dyDescent="0.3">
      <c r="B325" s="57"/>
      <c r="C325" s="21"/>
      <c r="D325" s="33"/>
      <c r="E325" s="21"/>
      <c r="F325" s="21"/>
      <c r="G325" s="21"/>
      <c r="H325" s="3"/>
      <c r="I325" s="3"/>
      <c r="J325" s="34"/>
      <c r="K325" s="51"/>
      <c r="L325" s="66"/>
      <c r="M325" s="7"/>
      <c r="N325" s="7"/>
      <c r="O325" s="7"/>
      <c r="P325" s="7"/>
      <c r="Q325" s="7"/>
      <c r="R325" s="7"/>
      <c r="S325" s="7"/>
    </row>
    <row r="326" spans="2:19" ht="23.1" customHeight="1" x14ac:dyDescent="0.45">
      <c r="B326" s="68">
        <v>32</v>
      </c>
      <c r="C326" s="69" t="s">
        <v>264</v>
      </c>
      <c r="D326" s="70"/>
      <c r="E326" s="71"/>
      <c r="F326" s="71"/>
      <c r="G326" s="71"/>
      <c r="H326" s="72" cm="1">
        <f t="array" ref="H326">SUM(H327:H342+H341)</f>
        <v>0</v>
      </c>
      <c r="I326" s="72" cm="1">
        <f t="array" ref="I326">SUM(I327:I342+I341)</f>
        <v>0</v>
      </c>
      <c r="J326" s="73"/>
      <c r="K326" s="51"/>
      <c r="L326" s="66"/>
      <c r="M326" s="7"/>
      <c r="N326" s="7"/>
      <c r="O326" s="7">
        <v>0</v>
      </c>
      <c r="P326" s="7">
        <v>0</v>
      </c>
      <c r="Q326" s="7">
        <f>'[2]2026'!U372</f>
        <v>0</v>
      </c>
      <c r="R326" s="7">
        <f>'[2]2026'!V372</f>
        <v>0</v>
      </c>
      <c r="S326" s="7">
        <f>'[2]2026'!W372</f>
        <v>0</v>
      </c>
    </row>
    <row r="327" spans="2:19" x14ac:dyDescent="0.3">
      <c r="B327" s="74" t="s">
        <v>114</v>
      </c>
      <c r="C327" s="75" t="s">
        <v>265</v>
      </c>
      <c r="D327" s="76" t="s">
        <v>266</v>
      </c>
      <c r="E327" s="77" t="s">
        <v>14</v>
      </c>
      <c r="F327" s="76">
        <v>2024</v>
      </c>
      <c r="G327" s="78" t="s">
        <v>15</v>
      </c>
      <c r="H327" s="79"/>
      <c r="I327" s="79"/>
      <c r="J327" s="80">
        <f t="shared" ref="J327:J342" si="22">IF($H$513=TRUE,H327*O327,IF($J$511&lt;168,H327*P327,IF($J$511&lt;336,H327*Q327,IF($J$511&lt;600,H327*R327,H327*S327))))</f>
        <v>0</v>
      </c>
      <c r="K327" s="51"/>
      <c r="L327" s="66"/>
      <c r="M327" s="7"/>
      <c r="N327" s="7"/>
      <c r="O327" s="7">
        <v>7.3500000000000005</v>
      </c>
      <c r="P327" s="7">
        <v>8.3500000000000014</v>
      </c>
      <c r="Q327" s="7">
        <f>'[2]2026'!U374</f>
        <v>8.1500000000000021</v>
      </c>
      <c r="R327" s="7">
        <f>'[2]2026'!V374</f>
        <v>8.0000000000000018</v>
      </c>
      <c r="S327" s="7">
        <f>'[2]2026'!W374</f>
        <v>7.8000000000000016</v>
      </c>
    </row>
    <row r="328" spans="2:19" x14ac:dyDescent="0.3">
      <c r="B328" s="54" t="s">
        <v>114</v>
      </c>
      <c r="C328" s="17" t="s">
        <v>265</v>
      </c>
      <c r="D328" s="52" t="s">
        <v>267</v>
      </c>
      <c r="E328" s="18" t="s">
        <v>14</v>
      </c>
      <c r="F328" s="52">
        <v>2024</v>
      </c>
      <c r="G328" s="27" t="s">
        <v>15</v>
      </c>
      <c r="H328" s="19"/>
      <c r="I328" s="19"/>
      <c r="J328" s="20">
        <f t="shared" si="22"/>
        <v>0</v>
      </c>
      <c r="K328" s="51"/>
      <c r="L328" s="66"/>
      <c r="M328" s="7"/>
      <c r="N328" s="7"/>
      <c r="O328" s="7">
        <v>7.65</v>
      </c>
      <c r="P328" s="7">
        <v>8.65</v>
      </c>
      <c r="Q328" s="7">
        <f>'[2]2026'!U375</f>
        <v>8.4500000000000011</v>
      </c>
      <c r="R328" s="7">
        <f>'[2]2026'!V375</f>
        <v>8.3000000000000007</v>
      </c>
      <c r="S328" s="7">
        <f>'[2]2026'!W375</f>
        <v>8.1</v>
      </c>
    </row>
    <row r="329" spans="2:19" x14ac:dyDescent="0.3">
      <c r="B329" s="54" t="s">
        <v>114</v>
      </c>
      <c r="C329" s="17" t="s">
        <v>265</v>
      </c>
      <c r="D329" s="52" t="s">
        <v>268</v>
      </c>
      <c r="E329" s="18" t="s">
        <v>14</v>
      </c>
      <c r="F329" s="52">
        <v>2024</v>
      </c>
      <c r="G329" s="27" t="s">
        <v>15</v>
      </c>
      <c r="H329" s="19"/>
      <c r="I329" s="19"/>
      <c r="J329" s="20">
        <f t="shared" si="22"/>
        <v>0</v>
      </c>
      <c r="K329" s="51"/>
      <c r="L329" s="66"/>
      <c r="M329" s="7"/>
      <c r="N329" s="7"/>
      <c r="O329" s="7">
        <v>7.95</v>
      </c>
      <c r="P329" s="7">
        <v>8.9499999999999993</v>
      </c>
      <c r="Q329" s="7">
        <f>'[2]2026'!U376</f>
        <v>8.75</v>
      </c>
      <c r="R329" s="7">
        <f>'[2]2026'!V376</f>
        <v>8.6</v>
      </c>
      <c r="S329" s="7">
        <f>'[2]2026'!W376</f>
        <v>8.3999999999999986</v>
      </c>
    </row>
    <row r="330" spans="2:19" x14ac:dyDescent="0.3">
      <c r="B330" s="54" t="s">
        <v>114</v>
      </c>
      <c r="C330" s="17" t="s">
        <v>265</v>
      </c>
      <c r="D330" s="52" t="s">
        <v>269</v>
      </c>
      <c r="E330" s="18" t="s">
        <v>14</v>
      </c>
      <c r="F330" s="52">
        <v>2024</v>
      </c>
      <c r="G330" s="27" t="s">
        <v>15</v>
      </c>
      <c r="H330" s="19"/>
      <c r="I330" s="19"/>
      <c r="J330" s="20">
        <f t="shared" si="22"/>
        <v>0</v>
      </c>
      <c r="K330" s="51"/>
      <c r="L330" s="66"/>
      <c r="M330" s="7"/>
      <c r="N330" s="7"/>
      <c r="O330" s="7">
        <v>8.4</v>
      </c>
      <c r="P330" s="7">
        <v>9.4</v>
      </c>
      <c r="Q330" s="7">
        <f>'[2]2026'!U377</f>
        <v>9.2000000000000011</v>
      </c>
      <c r="R330" s="7">
        <f>'[2]2026'!V377</f>
        <v>9.0500000000000007</v>
      </c>
      <c r="S330" s="7">
        <f>'[2]2026'!W377</f>
        <v>8.85</v>
      </c>
    </row>
    <row r="331" spans="2:19" x14ac:dyDescent="0.3">
      <c r="B331" s="54" t="s">
        <v>114</v>
      </c>
      <c r="C331" s="17" t="s">
        <v>265</v>
      </c>
      <c r="D331" s="52" t="s">
        <v>270</v>
      </c>
      <c r="E331" s="18" t="s">
        <v>14</v>
      </c>
      <c r="F331" s="52">
        <v>2023</v>
      </c>
      <c r="G331" s="27" t="s">
        <v>15</v>
      </c>
      <c r="H331" s="19"/>
      <c r="I331" s="19"/>
      <c r="J331" s="20">
        <f t="shared" si="22"/>
        <v>0</v>
      </c>
      <c r="K331" s="51"/>
      <c r="L331" s="66"/>
      <c r="M331" s="7"/>
      <c r="N331" s="7"/>
      <c r="O331" s="7">
        <v>9.4500000000000011</v>
      </c>
      <c r="P331" s="7">
        <v>10.450000000000001</v>
      </c>
      <c r="Q331" s="7">
        <f>'[2]2026'!U378</f>
        <v>10.250000000000002</v>
      </c>
      <c r="R331" s="7">
        <f>'[2]2026'!V378</f>
        <v>10.100000000000001</v>
      </c>
      <c r="S331" s="7">
        <f>'[2]2026'!W378</f>
        <v>9.9</v>
      </c>
    </row>
    <row r="332" spans="2:19" x14ac:dyDescent="0.3">
      <c r="B332" s="54" t="s">
        <v>36</v>
      </c>
      <c r="C332" s="17" t="s">
        <v>265</v>
      </c>
      <c r="D332" s="52" t="s">
        <v>271</v>
      </c>
      <c r="E332" s="18" t="s">
        <v>14</v>
      </c>
      <c r="F332" s="52">
        <v>2021</v>
      </c>
      <c r="G332" s="27" t="s">
        <v>15</v>
      </c>
      <c r="H332" s="19"/>
      <c r="I332" s="19"/>
      <c r="J332" s="20">
        <f t="shared" si="22"/>
        <v>0</v>
      </c>
      <c r="K332" s="51"/>
      <c r="L332" s="66"/>
      <c r="M332" s="7"/>
      <c r="N332" s="7"/>
      <c r="O332" s="7">
        <v>14</v>
      </c>
      <c r="P332" s="7">
        <v>15</v>
      </c>
      <c r="Q332" s="7">
        <f>'[2]2026'!U379</f>
        <v>14.8</v>
      </c>
      <c r="R332" s="7">
        <f>'[2]2026'!V379</f>
        <v>14.65</v>
      </c>
      <c r="S332" s="7">
        <f>'[2]2026'!W379</f>
        <v>14.45</v>
      </c>
    </row>
    <row r="333" spans="2:19" x14ac:dyDescent="0.3">
      <c r="B333" s="54" t="s">
        <v>114</v>
      </c>
      <c r="C333" s="17" t="s">
        <v>272</v>
      </c>
      <c r="D333" s="52" t="s">
        <v>273</v>
      </c>
      <c r="E333" s="18" t="s">
        <v>14</v>
      </c>
      <c r="F333" s="52">
        <v>2023</v>
      </c>
      <c r="G333" s="27" t="s">
        <v>15</v>
      </c>
      <c r="H333" s="19"/>
      <c r="I333" s="19"/>
      <c r="J333" s="20">
        <f t="shared" si="22"/>
        <v>0</v>
      </c>
      <c r="K333" s="51"/>
      <c r="L333" s="66"/>
      <c r="M333" s="7"/>
      <c r="N333" s="7"/>
      <c r="O333" s="7">
        <v>14</v>
      </c>
      <c r="P333" s="7">
        <v>15</v>
      </c>
      <c r="Q333" s="7">
        <f>'[2]2026'!U380</f>
        <v>14.8</v>
      </c>
      <c r="R333" s="7">
        <f>'[2]2026'!V380</f>
        <v>14.65</v>
      </c>
      <c r="S333" s="7">
        <f>'[2]2026'!W380</f>
        <v>14.45</v>
      </c>
    </row>
    <row r="334" spans="2:19" x14ac:dyDescent="0.3">
      <c r="B334" s="54" t="s">
        <v>114</v>
      </c>
      <c r="C334" s="17" t="s">
        <v>265</v>
      </c>
      <c r="D334" s="52" t="s">
        <v>274</v>
      </c>
      <c r="E334" s="18" t="s">
        <v>14</v>
      </c>
      <c r="F334" s="52">
        <v>2021</v>
      </c>
      <c r="G334" s="27" t="s">
        <v>15</v>
      </c>
      <c r="H334" s="19"/>
      <c r="I334" s="19"/>
      <c r="J334" s="20">
        <f t="shared" si="22"/>
        <v>0</v>
      </c>
      <c r="K334" s="51"/>
      <c r="L334" s="66"/>
      <c r="M334" s="7"/>
      <c r="N334" s="7"/>
      <c r="O334" s="7">
        <v>8.3000000000000007</v>
      </c>
      <c r="P334" s="7">
        <v>9.3000000000000007</v>
      </c>
      <c r="Q334" s="7">
        <f>'[2]2026'!U381</f>
        <v>9.1000000000000014</v>
      </c>
      <c r="R334" s="7">
        <f>'[2]2026'!V381</f>
        <v>8.9500000000000011</v>
      </c>
      <c r="S334" s="7">
        <f>'[2]2026'!W381</f>
        <v>8.75</v>
      </c>
    </row>
    <row r="335" spans="2:19" x14ac:dyDescent="0.3">
      <c r="B335" s="54" t="s">
        <v>36</v>
      </c>
      <c r="C335" s="17" t="s">
        <v>265</v>
      </c>
      <c r="D335" s="52" t="s">
        <v>275</v>
      </c>
      <c r="E335" s="18" t="s">
        <v>14</v>
      </c>
      <c r="F335" s="52">
        <v>2017</v>
      </c>
      <c r="G335" s="27" t="s">
        <v>15</v>
      </c>
      <c r="H335" s="19"/>
      <c r="I335" s="19"/>
      <c r="J335" s="20">
        <f t="shared" si="22"/>
        <v>0</v>
      </c>
      <c r="K335" s="51"/>
      <c r="L335" s="66"/>
      <c r="M335" s="7"/>
      <c r="N335" s="7"/>
      <c r="O335" s="7">
        <v>18.3</v>
      </c>
      <c r="P335" s="7">
        <v>19.3</v>
      </c>
      <c r="Q335" s="7">
        <f>'[2]2026'!U382</f>
        <v>19.100000000000001</v>
      </c>
      <c r="R335" s="7">
        <f>'[2]2026'!V382</f>
        <v>18.95</v>
      </c>
      <c r="S335" s="7">
        <f>'[2]2026'!W382</f>
        <v>18.75</v>
      </c>
    </row>
    <row r="336" spans="2:19" x14ac:dyDescent="0.3">
      <c r="B336" s="54" t="s">
        <v>36</v>
      </c>
      <c r="C336" s="17" t="s">
        <v>265</v>
      </c>
      <c r="D336" s="52" t="s">
        <v>276</v>
      </c>
      <c r="E336" s="18" t="s">
        <v>14</v>
      </c>
      <c r="F336" s="52">
        <v>2023</v>
      </c>
      <c r="G336" s="27" t="s">
        <v>15</v>
      </c>
      <c r="H336" s="19"/>
      <c r="I336" s="19"/>
      <c r="J336" s="20">
        <f t="shared" si="22"/>
        <v>0</v>
      </c>
      <c r="K336" s="51"/>
      <c r="L336" s="66"/>
      <c r="M336" s="7"/>
      <c r="N336" s="7"/>
      <c r="O336" s="7">
        <v>18.3</v>
      </c>
      <c r="P336" s="7">
        <v>19.3</v>
      </c>
      <c r="Q336" s="7">
        <f>'[2]2026'!U383</f>
        <v>19.100000000000001</v>
      </c>
      <c r="R336" s="7">
        <f>'[2]2026'!V383</f>
        <v>18.95</v>
      </c>
      <c r="S336" s="7">
        <f>'[2]2026'!W383</f>
        <v>18.75</v>
      </c>
    </row>
    <row r="337" spans="2:19" x14ac:dyDescent="0.3">
      <c r="B337" s="54" t="s">
        <v>114</v>
      </c>
      <c r="C337" s="17" t="s">
        <v>265</v>
      </c>
      <c r="D337" s="52" t="s">
        <v>277</v>
      </c>
      <c r="E337" s="18" t="s">
        <v>14</v>
      </c>
      <c r="F337" s="52">
        <v>2025</v>
      </c>
      <c r="G337" s="27" t="s">
        <v>21</v>
      </c>
      <c r="H337" s="19"/>
      <c r="I337" s="19"/>
      <c r="J337" s="20">
        <f t="shared" si="22"/>
        <v>0</v>
      </c>
      <c r="K337" s="51"/>
      <c r="L337" s="66"/>
      <c r="M337" s="7"/>
      <c r="N337" s="7"/>
      <c r="O337" s="7">
        <v>8.3000000000000007</v>
      </c>
      <c r="P337" s="7">
        <v>9.3000000000000007</v>
      </c>
      <c r="Q337" s="7">
        <f>'[2]2026'!U384</f>
        <v>9.1000000000000014</v>
      </c>
      <c r="R337" s="7">
        <f>'[2]2026'!V384</f>
        <v>8.9500000000000011</v>
      </c>
      <c r="S337" s="7">
        <f>'[2]2026'!W384</f>
        <v>8.75</v>
      </c>
    </row>
    <row r="338" spans="2:19" x14ac:dyDescent="0.3">
      <c r="B338" s="54" t="s">
        <v>114</v>
      </c>
      <c r="C338" s="17" t="s">
        <v>265</v>
      </c>
      <c r="D338" s="52" t="s">
        <v>278</v>
      </c>
      <c r="E338" s="18" t="s">
        <v>14</v>
      </c>
      <c r="F338" s="52">
        <v>2023</v>
      </c>
      <c r="G338" s="27" t="s">
        <v>21</v>
      </c>
      <c r="H338" s="19"/>
      <c r="I338" s="19"/>
      <c r="J338" s="20">
        <f t="shared" si="22"/>
        <v>0</v>
      </c>
      <c r="K338" s="51"/>
      <c r="L338" s="66"/>
      <c r="M338" s="7"/>
      <c r="N338" s="7"/>
      <c r="O338" s="7">
        <v>14.350000000000001</v>
      </c>
      <c r="P338" s="7">
        <v>15.350000000000001</v>
      </c>
      <c r="Q338" s="7">
        <f>'[2]2026'!U385</f>
        <v>15.150000000000002</v>
      </c>
      <c r="R338" s="7">
        <f>'[2]2026'!V385</f>
        <v>15.000000000000002</v>
      </c>
      <c r="S338" s="7">
        <f>'[2]2026'!W385</f>
        <v>14.8</v>
      </c>
    </row>
    <row r="339" spans="2:19" x14ac:dyDescent="0.3">
      <c r="B339" s="54" t="s">
        <v>114</v>
      </c>
      <c r="C339" s="17" t="s">
        <v>279</v>
      </c>
      <c r="D339" s="52" t="s">
        <v>280</v>
      </c>
      <c r="E339" s="18" t="s">
        <v>14</v>
      </c>
      <c r="F339" s="52" t="s">
        <v>64</v>
      </c>
      <c r="G339" s="27" t="s">
        <v>15</v>
      </c>
      <c r="H339" s="19"/>
      <c r="I339" s="19"/>
      <c r="J339" s="20">
        <f t="shared" si="22"/>
        <v>0</v>
      </c>
      <c r="K339" s="51"/>
      <c r="L339" s="66"/>
      <c r="M339" s="7"/>
      <c r="N339" s="7"/>
      <c r="O339" s="7">
        <v>8.4</v>
      </c>
      <c r="P339" s="7">
        <v>9.4</v>
      </c>
      <c r="Q339" s="7">
        <f>'[2]2026'!U386</f>
        <v>9.2000000000000011</v>
      </c>
      <c r="R339" s="7">
        <f>'[2]2026'!V386</f>
        <v>9.0500000000000007</v>
      </c>
      <c r="S339" s="7">
        <f>'[2]2026'!W386</f>
        <v>8.85</v>
      </c>
    </row>
    <row r="340" spans="2:19" x14ac:dyDescent="0.3">
      <c r="B340" s="54" t="s">
        <v>114</v>
      </c>
      <c r="C340" s="17" t="s">
        <v>279</v>
      </c>
      <c r="D340" s="52" t="s">
        <v>281</v>
      </c>
      <c r="E340" s="18" t="s">
        <v>14</v>
      </c>
      <c r="F340" s="52" t="s">
        <v>64</v>
      </c>
      <c r="G340" s="27" t="s">
        <v>15</v>
      </c>
      <c r="H340" s="19"/>
      <c r="I340" s="19"/>
      <c r="J340" s="20">
        <f t="shared" si="22"/>
        <v>0</v>
      </c>
      <c r="K340" s="51"/>
      <c r="L340" s="66"/>
      <c r="M340" s="7"/>
      <c r="N340" s="7"/>
      <c r="O340" s="7">
        <v>8.65</v>
      </c>
      <c r="P340" s="7">
        <v>9.65</v>
      </c>
      <c r="Q340" s="7">
        <f>'[2]2026'!U387</f>
        <v>9.4500000000000011</v>
      </c>
      <c r="R340" s="7">
        <f>'[2]2026'!V387</f>
        <v>9.3000000000000007</v>
      </c>
      <c r="S340" s="7">
        <f>'[2]2026'!W387</f>
        <v>9.1</v>
      </c>
    </row>
    <row r="341" spans="2:19" x14ac:dyDescent="0.3">
      <c r="B341" s="54" t="s">
        <v>114</v>
      </c>
      <c r="C341" s="17" t="s">
        <v>279</v>
      </c>
      <c r="D341" s="52" t="s">
        <v>281</v>
      </c>
      <c r="E341" s="18" t="s">
        <v>39</v>
      </c>
      <c r="F341" s="52" t="s">
        <v>64</v>
      </c>
      <c r="G341" s="27" t="s">
        <v>15</v>
      </c>
      <c r="H341" s="19"/>
      <c r="I341" s="19"/>
      <c r="J341" s="20">
        <f t="shared" si="22"/>
        <v>0</v>
      </c>
      <c r="K341" s="51"/>
      <c r="L341" s="66"/>
      <c r="M341" s="7"/>
      <c r="N341" s="7"/>
      <c r="O341" s="7">
        <v>17.900000000000002</v>
      </c>
      <c r="P341" s="7">
        <v>19.900000000000002</v>
      </c>
      <c r="Q341" s="7">
        <f>'[2]2026'!U388</f>
        <v>19.500000000000004</v>
      </c>
      <c r="R341" s="7">
        <f>'[2]2026'!V388</f>
        <v>19.200000000000003</v>
      </c>
      <c r="S341" s="7">
        <f>'[2]2026'!W388</f>
        <v>18.8</v>
      </c>
    </row>
    <row r="342" spans="2:19" x14ac:dyDescent="0.3">
      <c r="B342" s="54" t="s">
        <v>114</v>
      </c>
      <c r="C342" s="17" t="s">
        <v>279</v>
      </c>
      <c r="D342" s="52" t="s">
        <v>282</v>
      </c>
      <c r="E342" s="18" t="s">
        <v>14</v>
      </c>
      <c r="F342" s="52" t="s">
        <v>64</v>
      </c>
      <c r="G342" s="27" t="s">
        <v>15</v>
      </c>
      <c r="H342" s="19"/>
      <c r="I342" s="19"/>
      <c r="J342" s="20">
        <f t="shared" si="22"/>
        <v>0</v>
      </c>
      <c r="K342" s="51"/>
      <c r="L342" s="66"/>
      <c r="M342" s="7"/>
      <c r="N342" s="7"/>
      <c r="O342" s="7">
        <v>12.05</v>
      </c>
      <c r="P342" s="7">
        <v>13.05</v>
      </c>
      <c r="Q342" s="7">
        <f>'[2]2026'!U389</f>
        <v>12.850000000000001</v>
      </c>
      <c r="R342" s="7">
        <f>'[2]2026'!V389</f>
        <v>12.700000000000001</v>
      </c>
      <c r="S342" s="7">
        <f>'[2]2026'!W389</f>
        <v>12.5</v>
      </c>
    </row>
    <row r="343" spans="2:19" ht="23.1" customHeight="1" x14ac:dyDescent="0.45">
      <c r="B343" s="68">
        <v>33</v>
      </c>
      <c r="C343" s="69" t="s">
        <v>283</v>
      </c>
      <c r="D343" s="71"/>
      <c r="E343" s="71"/>
      <c r="F343" s="71"/>
      <c r="G343" s="71"/>
      <c r="H343" s="72">
        <f>SUM(H344:H356)+H350+H354</f>
        <v>0</v>
      </c>
      <c r="I343" s="72">
        <f>SUM(I344:I356)+I350+I354</f>
        <v>0</v>
      </c>
      <c r="J343" s="73"/>
      <c r="K343" s="51"/>
      <c r="L343" s="66"/>
      <c r="M343" s="7"/>
      <c r="N343" s="7"/>
      <c r="O343" s="7">
        <v>0</v>
      </c>
      <c r="P343" s="7">
        <v>0</v>
      </c>
      <c r="Q343" s="7">
        <f>'[2]2026'!U391</f>
        <v>0</v>
      </c>
      <c r="R343" s="7">
        <f>'[2]2026'!V391</f>
        <v>0</v>
      </c>
      <c r="S343" s="7">
        <f>'[2]2026'!W391</f>
        <v>0</v>
      </c>
    </row>
    <row r="344" spans="2:19" x14ac:dyDescent="0.3">
      <c r="B344" s="74" t="s">
        <v>11</v>
      </c>
      <c r="C344" s="75" t="s">
        <v>284</v>
      </c>
      <c r="D344" s="76" t="s">
        <v>285</v>
      </c>
      <c r="E344" s="77" t="s">
        <v>14</v>
      </c>
      <c r="F344" s="76">
        <v>2025</v>
      </c>
      <c r="G344" s="78" t="s">
        <v>15</v>
      </c>
      <c r="H344" s="79"/>
      <c r="I344" s="79"/>
      <c r="J344" s="80">
        <f t="shared" ref="J344:J356" si="23">IF($H$513=TRUE,H344*O344,IF($J$511&lt;168,H344*P344,IF($J$511&lt;336,H344*Q344,IF($J$511&lt;600,H344*R344,H344*S344))))</f>
        <v>0</v>
      </c>
      <c r="K344" s="51"/>
      <c r="L344" s="66"/>
      <c r="M344" s="7"/>
      <c r="N344" s="7"/>
      <c r="O344" s="7">
        <v>6.15</v>
      </c>
      <c r="P344" s="7">
        <v>7.15</v>
      </c>
      <c r="Q344" s="7">
        <f>'[2]2026'!U393</f>
        <v>6.95</v>
      </c>
      <c r="R344" s="7">
        <f>'[2]2026'!V393</f>
        <v>6.8000000000000007</v>
      </c>
      <c r="S344" s="7">
        <f>'[2]2026'!W393</f>
        <v>6.6000000000000005</v>
      </c>
    </row>
    <row r="345" spans="2:19" x14ac:dyDescent="0.3">
      <c r="B345" s="74" t="s">
        <v>36</v>
      </c>
      <c r="C345" s="75" t="s">
        <v>286</v>
      </c>
      <c r="D345" s="76" t="s">
        <v>287</v>
      </c>
      <c r="E345" s="77" t="s">
        <v>14</v>
      </c>
      <c r="F345" s="76">
        <v>2025</v>
      </c>
      <c r="G345" s="78" t="s">
        <v>15</v>
      </c>
      <c r="H345" s="79"/>
      <c r="I345" s="79"/>
      <c r="J345" s="80">
        <f t="shared" si="23"/>
        <v>0</v>
      </c>
      <c r="K345" s="51"/>
      <c r="L345" s="66"/>
      <c r="M345" s="7"/>
      <c r="N345" s="7"/>
      <c r="O345" s="7">
        <v>6.9</v>
      </c>
      <c r="P345" s="7">
        <v>7.9</v>
      </c>
      <c r="Q345" s="7">
        <f>'[2]2026'!U394</f>
        <v>7.7</v>
      </c>
      <c r="R345" s="7">
        <f>'[2]2026'!V394</f>
        <v>7.5500000000000007</v>
      </c>
      <c r="S345" s="7">
        <f>'[2]2026'!W394</f>
        <v>7.3500000000000005</v>
      </c>
    </row>
    <row r="346" spans="2:19" x14ac:dyDescent="0.3">
      <c r="B346" s="74" t="s">
        <v>36</v>
      </c>
      <c r="C346" s="75" t="s">
        <v>288</v>
      </c>
      <c r="D346" s="76" t="s">
        <v>289</v>
      </c>
      <c r="E346" s="77" t="s">
        <v>14</v>
      </c>
      <c r="F346" s="76">
        <v>2025</v>
      </c>
      <c r="G346" s="78" t="s">
        <v>15</v>
      </c>
      <c r="H346" s="79"/>
      <c r="I346" s="79"/>
      <c r="J346" s="80">
        <f t="shared" si="23"/>
        <v>0</v>
      </c>
      <c r="K346" s="51"/>
      <c r="L346" s="66"/>
      <c r="M346" s="7"/>
      <c r="N346" s="7"/>
      <c r="O346" s="7">
        <v>7.9</v>
      </c>
      <c r="P346" s="7">
        <v>8.9</v>
      </c>
      <c r="Q346" s="7">
        <f>'[2]2026'!U395</f>
        <v>8.7000000000000011</v>
      </c>
      <c r="R346" s="7">
        <f>'[2]2026'!V395</f>
        <v>8.5500000000000007</v>
      </c>
      <c r="S346" s="7">
        <f>'[2]2026'!W395</f>
        <v>8.35</v>
      </c>
    </row>
    <row r="347" spans="2:19" x14ac:dyDescent="0.3">
      <c r="B347" s="74" t="s">
        <v>29</v>
      </c>
      <c r="C347" s="75" t="s">
        <v>290</v>
      </c>
      <c r="D347" s="76" t="s">
        <v>291</v>
      </c>
      <c r="E347" s="77" t="s">
        <v>14</v>
      </c>
      <c r="F347" s="76">
        <v>2024</v>
      </c>
      <c r="G347" s="78" t="s">
        <v>15</v>
      </c>
      <c r="H347" s="79"/>
      <c r="I347" s="79"/>
      <c r="J347" s="80">
        <f t="shared" si="23"/>
        <v>0</v>
      </c>
      <c r="K347" s="51"/>
      <c r="L347" s="66"/>
      <c r="M347" s="7"/>
      <c r="N347" s="7"/>
      <c r="O347" s="7">
        <v>7.9</v>
      </c>
      <c r="P347" s="7">
        <v>8.9</v>
      </c>
      <c r="Q347" s="7">
        <f>'[2]2026'!U396</f>
        <v>8.7000000000000011</v>
      </c>
      <c r="R347" s="7">
        <f>'[2]2026'!V396</f>
        <v>8.5500000000000007</v>
      </c>
      <c r="S347" s="7">
        <f>'[2]2026'!W396</f>
        <v>8.35</v>
      </c>
    </row>
    <row r="348" spans="2:19" x14ac:dyDescent="0.3">
      <c r="B348" s="74" t="s">
        <v>29</v>
      </c>
      <c r="C348" s="75" t="s">
        <v>292</v>
      </c>
      <c r="D348" s="76" t="s">
        <v>11</v>
      </c>
      <c r="E348" s="77" t="s">
        <v>14</v>
      </c>
      <c r="F348" s="76">
        <v>2023</v>
      </c>
      <c r="G348" s="78" t="s">
        <v>15</v>
      </c>
      <c r="H348" s="79"/>
      <c r="I348" s="79"/>
      <c r="J348" s="80">
        <f t="shared" si="23"/>
        <v>0</v>
      </c>
      <c r="K348" s="51"/>
      <c r="L348" s="66"/>
      <c r="M348" s="7"/>
      <c r="N348" s="7"/>
      <c r="O348" s="7">
        <v>8.9</v>
      </c>
      <c r="P348" s="7">
        <v>9.9</v>
      </c>
      <c r="Q348" s="7">
        <f>'[2]2026'!U397</f>
        <v>9.7000000000000011</v>
      </c>
      <c r="R348" s="7">
        <f>'[2]2026'!V397</f>
        <v>9.5500000000000007</v>
      </c>
      <c r="S348" s="7">
        <f>'[2]2026'!W397</f>
        <v>9.35</v>
      </c>
    </row>
    <row r="349" spans="2:19" x14ac:dyDescent="0.3">
      <c r="B349" s="74" t="s">
        <v>29</v>
      </c>
      <c r="C349" s="75" t="s">
        <v>290</v>
      </c>
      <c r="D349" s="76" t="s">
        <v>293</v>
      </c>
      <c r="E349" s="77" t="s">
        <v>14</v>
      </c>
      <c r="F349" s="76">
        <v>2022</v>
      </c>
      <c r="G349" s="78" t="s">
        <v>15</v>
      </c>
      <c r="H349" s="79"/>
      <c r="I349" s="79"/>
      <c r="J349" s="80">
        <f t="shared" si="23"/>
        <v>0</v>
      </c>
      <c r="K349" s="51"/>
      <c r="L349" s="66"/>
      <c r="M349" s="7"/>
      <c r="N349" s="7"/>
      <c r="O349" s="7">
        <v>10.950000000000001</v>
      </c>
      <c r="P349" s="7">
        <v>11.950000000000001</v>
      </c>
      <c r="Q349" s="7">
        <f>'[2]2026'!U398</f>
        <v>11.750000000000002</v>
      </c>
      <c r="R349" s="7">
        <f>'[2]2026'!V398</f>
        <v>11.600000000000001</v>
      </c>
      <c r="S349" s="7">
        <f>'[2]2026'!W398</f>
        <v>11.4</v>
      </c>
    </row>
    <row r="350" spans="2:19" x14ac:dyDescent="0.3">
      <c r="B350" s="74" t="s">
        <v>29</v>
      </c>
      <c r="C350" s="75" t="s">
        <v>290</v>
      </c>
      <c r="D350" s="76" t="s">
        <v>293</v>
      </c>
      <c r="E350" s="77" t="s">
        <v>39</v>
      </c>
      <c r="F350" s="76">
        <v>2022</v>
      </c>
      <c r="G350" s="78" t="s">
        <v>15</v>
      </c>
      <c r="H350" s="79"/>
      <c r="I350" s="79"/>
      <c r="J350" s="80">
        <f t="shared" si="23"/>
        <v>0</v>
      </c>
      <c r="K350" s="51"/>
      <c r="L350" s="66"/>
      <c r="M350" s="7"/>
      <c r="N350" s="7"/>
      <c r="O350" s="7">
        <v>23.85</v>
      </c>
      <c r="P350" s="7">
        <v>25.85</v>
      </c>
      <c r="Q350" s="7">
        <f>'[2]2026'!U399</f>
        <v>25.450000000000003</v>
      </c>
      <c r="R350" s="7">
        <f>'[2]2026'!V399</f>
        <v>25.150000000000002</v>
      </c>
      <c r="S350" s="7">
        <f>'[2]2026'!W399</f>
        <v>24.75</v>
      </c>
    </row>
    <row r="351" spans="2:19" x14ac:dyDescent="0.3">
      <c r="B351" s="74" t="s">
        <v>29</v>
      </c>
      <c r="C351" s="75" t="s">
        <v>294</v>
      </c>
      <c r="D351" s="76" t="s">
        <v>295</v>
      </c>
      <c r="E351" s="77" t="s">
        <v>14</v>
      </c>
      <c r="F351" s="76">
        <v>2024</v>
      </c>
      <c r="G351" s="78" t="s">
        <v>21</v>
      </c>
      <c r="H351" s="79"/>
      <c r="I351" s="79"/>
      <c r="J351" s="80">
        <f t="shared" si="23"/>
        <v>0</v>
      </c>
      <c r="K351" s="51"/>
      <c r="L351" s="66"/>
      <c r="M351" s="7"/>
      <c r="N351" s="7"/>
      <c r="O351" s="7">
        <v>7.8000000000000007</v>
      </c>
      <c r="P351" s="7">
        <v>8.8000000000000007</v>
      </c>
      <c r="Q351" s="7">
        <f>'[2]2026'!U400</f>
        <v>8.6000000000000014</v>
      </c>
      <c r="R351" s="7">
        <f>'[2]2026'!V400</f>
        <v>8.4500000000000011</v>
      </c>
      <c r="S351" s="7">
        <f>'[2]2026'!W400</f>
        <v>8.25</v>
      </c>
    </row>
    <row r="352" spans="2:19" x14ac:dyDescent="0.3">
      <c r="B352" s="74" t="s">
        <v>36</v>
      </c>
      <c r="C352" s="75" t="s">
        <v>296</v>
      </c>
      <c r="D352" s="76" t="s">
        <v>297</v>
      </c>
      <c r="E352" s="77" t="s">
        <v>14</v>
      </c>
      <c r="F352" s="76">
        <v>2024</v>
      </c>
      <c r="G352" s="78" t="s">
        <v>21</v>
      </c>
      <c r="H352" s="79"/>
      <c r="I352" s="79"/>
      <c r="J352" s="80">
        <f t="shared" si="23"/>
        <v>0</v>
      </c>
      <c r="K352" s="51"/>
      <c r="L352" s="66"/>
      <c r="M352" s="7"/>
      <c r="N352" s="7"/>
      <c r="O352" s="7">
        <v>8.9</v>
      </c>
      <c r="P352" s="7">
        <v>9.9</v>
      </c>
      <c r="Q352" s="7">
        <f>'[2]2026'!U401</f>
        <v>9.7000000000000011</v>
      </c>
      <c r="R352" s="7">
        <f>'[2]2026'!V401</f>
        <v>9.5500000000000007</v>
      </c>
      <c r="S352" s="7">
        <f>'[2]2026'!W401</f>
        <v>9.35</v>
      </c>
    </row>
    <row r="353" spans="2:35" x14ac:dyDescent="0.3">
      <c r="B353" s="74" t="s">
        <v>29</v>
      </c>
      <c r="C353" s="75" t="s">
        <v>294</v>
      </c>
      <c r="D353" s="76" t="s">
        <v>298</v>
      </c>
      <c r="E353" s="77" t="s">
        <v>14</v>
      </c>
      <c r="F353" s="76">
        <v>2022</v>
      </c>
      <c r="G353" s="78" t="s">
        <v>21</v>
      </c>
      <c r="H353" s="79"/>
      <c r="I353" s="79"/>
      <c r="J353" s="80">
        <f t="shared" si="23"/>
        <v>0</v>
      </c>
      <c r="K353" s="51"/>
      <c r="L353" s="66"/>
      <c r="M353" s="7"/>
      <c r="N353" s="7"/>
      <c r="O353" s="7">
        <v>10.950000000000001</v>
      </c>
      <c r="P353" s="7">
        <v>11.950000000000001</v>
      </c>
      <c r="Q353" s="7">
        <f>'[2]2026'!U402</f>
        <v>11.750000000000002</v>
      </c>
      <c r="R353" s="7">
        <f>'[2]2026'!V402</f>
        <v>11.600000000000001</v>
      </c>
      <c r="S353" s="7">
        <f>'[2]2026'!W402</f>
        <v>11.4</v>
      </c>
    </row>
    <row r="354" spans="2:35" x14ac:dyDescent="0.3">
      <c r="B354" s="74" t="s">
        <v>29</v>
      </c>
      <c r="C354" s="75" t="s">
        <v>294</v>
      </c>
      <c r="D354" s="76" t="s">
        <v>298</v>
      </c>
      <c r="E354" s="77" t="s">
        <v>39</v>
      </c>
      <c r="F354" s="76">
        <v>2022</v>
      </c>
      <c r="G354" s="78" t="s">
        <v>21</v>
      </c>
      <c r="H354" s="79"/>
      <c r="I354" s="79"/>
      <c r="J354" s="80">
        <f t="shared" si="23"/>
        <v>0</v>
      </c>
      <c r="K354" s="51"/>
      <c r="L354" s="66"/>
      <c r="M354" s="7"/>
      <c r="N354" s="7"/>
      <c r="O354" s="7">
        <v>23.85</v>
      </c>
      <c r="P354" s="7">
        <v>25.85</v>
      </c>
      <c r="Q354" s="7">
        <f>'[2]2026'!U403</f>
        <v>25.450000000000003</v>
      </c>
      <c r="R354" s="7">
        <f>'[2]2026'!V403</f>
        <v>25.150000000000002</v>
      </c>
      <c r="S354" s="7">
        <f>'[2]2026'!W403</f>
        <v>24.75</v>
      </c>
    </row>
    <row r="355" spans="2:35" x14ac:dyDescent="0.3">
      <c r="B355" s="74" t="s">
        <v>29</v>
      </c>
      <c r="C355" s="75" t="s">
        <v>299</v>
      </c>
      <c r="D355" s="76" t="s">
        <v>300</v>
      </c>
      <c r="E355" s="77" t="s">
        <v>14</v>
      </c>
      <c r="F355" s="76" t="s">
        <v>64</v>
      </c>
      <c r="G355" s="78" t="s">
        <v>15</v>
      </c>
      <c r="H355" s="79"/>
      <c r="I355" s="79"/>
      <c r="J355" s="80">
        <f t="shared" si="23"/>
        <v>0</v>
      </c>
      <c r="K355" s="51"/>
      <c r="L355" s="66"/>
      <c r="M355" s="7"/>
      <c r="N355" s="7"/>
      <c r="O355" s="7">
        <v>8.9</v>
      </c>
      <c r="P355" s="7">
        <v>9.9</v>
      </c>
      <c r="Q355" s="7">
        <f>'[2]2026'!U404</f>
        <v>9.7000000000000011</v>
      </c>
      <c r="R355" s="7">
        <f>'[2]2026'!V404</f>
        <v>9.5500000000000007</v>
      </c>
      <c r="S355" s="7">
        <f>'[2]2026'!W404</f>
        <v>9.35</v>
      </c>
    </row>
    <row r="356" spans="2:35" x14ac:dyDescent="0.3">
      <c r="B356" s="74" t="s">
        <v>29</v>
      </c>
      <c r="C356" s="75" t="s">
        <v>301</v>
      </c>
      <c r="D356" s="76" t="s">
        <v>302</v>
      </c>
      <c r="E356" s="77" t="s">
        <v>14</v>
      </c>
      <c r="F356" s="76" t="s">
        <v>64</v>
      </c>
      <c r="G356" s="78" t="s">
        <v>15</v>
      </c>
      <c r="H356" s="79"/>
      <c r="I356" s="79"/>
      <c r="J356" s="80">
        <f t="shared" si="23"/>
        <v>0</v>
      </c>
      <c r="K356" s="51"/>
      <c r="L356" s="66"/>
      <c r="M356" s="7"/>
      <c r="N356" s="7"/>
      <c r="O356" s="7">
        <v>10.950000000000001</v>
      </c>
      <c r="P356" s="7">
        <v>11.950000000000001</v>
      </c>
      <c r="Q356" s="7">
        <f>'[2]2026'!U405</f>
        <v>11.750000000000002</v>
      </c>
      <c r="R356" s="7">
        <f>'[2]2026'!V405</f>
        <v>11.600000000000001</v>
      </c>
      <c r="S356" s="7">
        <f>'[2]2026'!W405</f>
        <v>11.4</v>
      </c>
    </row>
    <row r="357" spans="2:35" x14ac:dyDescent="0.3">
      <c r="B357" s="57"/>
      <c r="C357" s="21"/>
      <c r="D357" s="33"/>
      <c r="E357" s="21"/>
      <c r="F357" s="21"/>
      <c r="G357" s="21"/>
      <c r="J357" s="34"/>
      <c r="K357" s="51"/>
      <c r="L357" s="66"/>
      <c r="M357" s="7"/>
      <c r="N357" s="7"/>
      <c r="O357" s="7"/>
      <c r="P357" s="7"/>
      <c r="Q357" s="7"/>
      <c r="R357" s="7"/>
      <c r="S357" s="7"/>
    </row>
    <row r="358" spans="2:35" ht="24" customHeight="1" x14ac:dyDescent="0.45">
      <c r="B358" s="35"/>
      <c r="C358" s="35"/>
      <c r="D358" s="109" t="s">
        <v>303</v>
      </c>
      <c r="E358" s="109"/>
      <c r="F358" s="109"/>
      <c r="G358" s="35"/>
      <c r="H358" s="35"/>
      <c r="I358" s="35"/>
      <c r="J358" s="35"/>
      <c r="K358" s="51"/>
      <c r="L358" s="66"/>
      <c r="M358" s="7"/>
      <c r="N358" s="7"/>
      <c r="O358" s="7" t="e">
        <v>#REF!</v>
      </c>
      <c r="P358" s="7"/>
      <c r="Q358" s="7"/>
      <c r="R358" s="7"/>
      <c r="S358" s="60"/>
      <c r="AB358" s="3"/>
      <c r="AC358" s="3"/>
      <c r="AD358" s="3"/>
      <c r="AE358" s="3"/>
      <c r="AF358" s="3"/>
      <c r="AG358" s="3"/>
      <c r="AH358" s="3"/>
      <c r="AI358" s="3"/>
    </row>
    <row r="359" spans="2:35" x14ac:dyDescent="0.3">
      <c r="B359" s="57"/>
      <c r="C359" s="21"/>
      <c r="D359" s="33"/>
      <c r="E359" s="21"/>
      <c r="F359" s="21"/>
      <c r="G359" s="21"/>
      <c r="H359" s="3"/>
      <c r="I359" s="3"/>
      <c r="J359" s="34"/>
      <c r="K359" s="51"/>
      <c r="L359" s="66"/>
      <c r="M359" s="7"/>
      <c r="N359" s="7"/>
      <c r="O359" s="7"/>
      <c r="P359" s="7"/>
      <c r="Q359" s="7"/>
      <c r="R359" s="7"/>
      <c r="S359" s="7"/>
    </row>
    <row r="360" spans="2:35" ht="23.1" customHeight="1" x14ac:dyDescent="0.45">
      <c r="B360" s="68">
        <v>34</v>
      </c>
      <c r="C360" s="69" t="s">
        <v>304</v>
      </c>
      <c r="D360" s="84"/>
      <c r="E360" s="70"/>
      <c r="F360" s="70"/>
      <c r="G360" s="70"/>
      <c r="H360" s="72">
        <f>H361+H362+H363*2+H364+H365+H366+H368+H369+H370*2+H371+H372+H373*2+H374+H375+H376*2+H377+H379+H380*2</f>
        <v>0</v>
      </c>
      <c r="I360" s="72">
        <f>I361+I362+I363*2+I364+I365+I366+I368+I369+I370*2+I371+I372+I373*2+I374+I375+I376*2+I377+I379+I380*2</f>
        <v>0</v>
      </c>
      <c r="J360" s="83"/>
      <c r="K360" s="51"/>
      <c r="L360" s="66"/>
      <c r="M360" s="7"/>
      <c r="N360" s="7"/>
      <c r="O360" s="7">
        <v>0</v>
      </c>
      <c r="P360" s="7">
        <v>0</v>
      </c>
      <c r="Q360" s="7">
        <f>'[2]2026'!U407</f>
        <v>0</v>
      </c>
      <c r="R360" s="7">
        <f>'[2]2026'!V407</f>
        <v>0</v>
      </c>
      <c r="S360" s="7">
        <f>'[2]2026'!W407</f>
        <v>0</v>
      </c>
    </row>
    <row r="361" spans="2:35" x14ac:dyDescent="0.3">
      <c r="B361" s="74" t="s">
        <v>36</v>
      </c>
      <c r="C361" s="75" t="s">
        <v>305</v>
      </c>
      <c r="D361" s="76" t="s">
        <v>199</v>
      </c>
      <c r="E361" s="77" t="s">
        <v>14</v>
      </c>
      <c r="F361" s="76">
        <v>2024</v>
      </c>
      <c r="G361" s="78" t="s">
        <v>15</v>
      </c>
      <c r="H361" s="79"/>
      <c r="I361" s="79"/>
      <c r="J361" s="80">
        <f t="shared" ref="J361:J380" si="24">IF($H$513=TRUE,H361*O361,IF($J$511&lt;168,H361*P361,IF($J$511&lt;336,H361*Q361,IF($J$511&lt;600,H361*R361,H361*S361))))</f>
        <v>0</v>
      </c>
      <c r="K361" s="51"/>
      <c r="L361" s="66"/>
      <c r="M361" s="7"/>
      <c r="N361" s="7"/>
      <c r="O361" s="7">
        <v>6.9</v>
      </c>
      <c r="P361" s="7">
        <v>7.9</v>
      </c>
      <c r="Q361" s="7">
        <f>'[2]2026'!U409</f>
        <v>7.7</v>
      </c>
      <c r="R361" s="7">
        <f>'[2]2026'!V409</f>
        <v>7.5500000000000007</v>
      </c>
      <c r="S361" s="7">
        <f>'[2]2026'!W409</f>
        <v>7.3500000000000005</v>
      </c>
    </row>
    <row r="362" spans="2:35" x14ac:dyDescent="0.3">
      <c r="B362" s="54" t="s">
        <v>36</v>
      </c>
      <c r="C362" s="17" t="s">
        <v>306</v>
      </c>
      <c r="D362" s="52" t="s">
        <v>307</v>
      </c>
      <c r="E362" s="18" t="s">
        <v>14</v>
      </c>
      <c r="F362" s="52">
        <v>2024</v>
      </c>
      <c r="G362" s="27" t="s">
        <v>15</v>
      </c>
      <c r="H362" s="19"/>
      <c r="I362" s="19"/>
      <c r="J362" s="20">
        <f t="shared" si="24"/>
        <v>0</v>
      </c>
      <c r="K362" s="51"/>
      <c r="L362" s="66"/>
      <c r="M362" s="7"/>
      <c r="N362" s="7"/>
      <c r="O362" s="7">
        <v>7.4</v>
      </c>
      <c r="P362" s="7">
        <v>8.4</v>
      </c>
      <c r="Q362" s="7">
        <f>'[2]2026'!U410</f>
        <v>8.2000000000000011</v>
      </c>
      <c r="R362" s="7">
        <f>'[2]2026'!V410</f>
        <v>8.0500000000000007</v>
      </c>
      <c r="S362" s="7">
        <f>'[2]2026'!W410</f>
        <v>7.8500000000000005</v>
      </c>
    </row>
    <row r="363" spans="2:35" x14ac:dyDescent="0.3">
      <c r="B363" s="54" t="s">
        <v>36</v>
      </c>
      <c r="C363" s="17" t="s">
        <v>306</v>
      </c>
      <c r="D363" s="52" t="s">
        <v>307</v>
      </c>
      <c r="E363" s="18" t="s">
        <v>39</v>
      </c>
      <c r="F363" s="52">
        <v>2024</v>
      </c>
      <c r="G363" s="27" t="s">
        <v>15</v>
      </c>
      <c r="H363" s="19"/>
      <c r="I363" s="19"/>
      <c r="J363" s="20">
        <f t="shared" si="24"/>
        <v>0</v>
      </c>
      <c r="K363" s="51"/>
      <c r="L363" s="66"/>
      <c r="M363" s="7"/>
      <c r="N363" s="7"/>
      <c r="O363" s="7">
        <v>16</v>
      </c>
      <c r="P363" s="7">
        <v>18</v>
      </c>
      <c r="Q363" s="7">
        <f>'[2]2026'!U411</f>
        <v>17.600000000000001</v>
      </c>
      <c r="R363" s="7">
        <f>'[2]2026'!V411</f>
        <v>17.3</v>
      </c>
      <c r="S363" s="7">
        <f>'[2]2026'!W411</f>
        <v>16.899999999999999</v>
      </c>
    </row>
    <row r="364" spans="2:35" x14ac:dyDescent="0.3">
      <c r="B364" s="54" t="s">
        <v>36</v>
      </c>
      <c r="C364" s="17" t="s">
        <v>305</v>
      </c>
      <c r="D364" s="52" t="s">
        <v>308</v>
      </c>
      <c r="E364" s="18" t="s">
        <v>14</v>
      </c>
      <c r="F364" s="52">
        <v>2023</v>
      </c>
      <c r="G364" s="27" t="s">
        <v>15</v>
      </c>
      <c r="H364" s="19"/>
      <c r="I364" s="19"/>
      <c r="J364" s="20">
        <f t="shared" si="24"/>
        <v>0</v>
      </c>
      <c r="K364" s="51"/>
      <c r="L364" s="66"/>
      <c r="M364" s="7"/>
      <c r="N364" s="7"/>
      <c r="O364" s="7">
        <v>6.9</v>
      </c>
      <c r="P364" s="7">
        <v>7.9</v>
      </c>
      <c r="Q364" s="7">
        <f>'[2]2026'!U412</f>
        <v>7.7</v>
      </c>
      <c r="R364" s="7">
        <f>'[2]2026'!V412</f>
        <v>7.5500000000000007</v>
      </c>
      <c r="S364" s="7">
        <f>'[2]2026'!W412</f>
        <v>7.3500000000000005</v>
      </c>
    </row>
    <row r="365" spans="2:35" x14ac:dyDescent="0.3">
      <c r="B365" s="54" t="s">
        <v>11</v>
      </c>
      <c r="C365" s="17" t="s">
        <v>305</v>
      </c>
      <c r="D365" s="52" t="s">
        <v>309</v>
      </c>
      <c r="E365" s="18" t="s">
        <v>14</v>
      </c>
      <c r="F365" s="52" t="s">
        <v>64</v>
      </c>
      <c r="G365" s="27" t="s">
        <v>21</v>
      </c>
      <c r="H365" s="19"/>
      <c r="I365" s="19"/>
      <c r="J365" s="20">
        <f t="shared" si="24"/>
        <v>0</v>
      </c>
      <c r="K365" s="51"/>
      <c r="L365" s="66"/>
      <c r="M365" s="7"/>
      <c r="N365" s="7"/>
      <c r="O365" s="7">
        <v>6.9</v>
      </c>
      <c r="P365" s="7">
        <v>7.9</v>
      </c>
      <c r="Q365" s="7">
        <f>'[2]2026'!U413</f>
        <v>7.7</v>
      </c>
      <c r="R365" s="7">
        <f>'[2]2026'!V413</f>
        <v>7.5500000000000007</v>
      </c>
      <c r="S365" s="7">
        <f>'[2]2026'!W413</f>
        <v>7.3500000000000005</v>
      </c>
    </row>
    <row r="366" spans="2:35" x14ac:dyDescent="0.3">
      <c r="B366" s="54" t="s">
        <v>36</v>
      </c>
      <c r="C366" s="17" t="s">
        <v>310</v>
      </c>
      <c r="D366" s="52" t="s">
        <v>11</v>
      </c>
      <c r="E366" s="18" t="s">
        <v>14</v>
      </c>
      <c r="F366" s="52">
        <v>2024</v>
      </c>
      <c r="G366" s="27" t="s">
        <v>21</v>
      </c>
      <c r="H366" s="19"/>
      <c r="I366" s="19"/>
      <c r="J366" s="20">
        <f t="shared" si="24"/>
        <v>0</v>
      </c>
      <c r="K366" s="51"/>
      <c r="L366" s="66"/>
      <c r="M366" s="7"/>
      <c r="N366" s="7"/>
      <c r="O366" s="7">
        <v>7.4</v>
      </c>
      <c r="P366" s="7">
        <v>8.4</v>
      </c>
      <c r="Q366" s="7">
        <f>'[2]2026'!U414</f>
        <v>8.2000000000000011</v>
      </c>
      <c r="R366" s="7">
        <f>'[2]2026'!V414</f>
        <v>8.0500000000000007</v>
      </c>
      <c r="S366" s="7">
        <f>'[2]2026'!W414</f>
        <v>7.8500000000000005</v>
      </c>
    </row>
    <row r="367" spans="2:35" x14ac:dyDescent="0.3">
      <c r="B367" s="54" t="s">
        <v>36</v>
      </c>
      <c r="C367" s="17" t="s">
        <v>310</v>
      </c>
      <c r="D367" s="52" t="s">
        <v>11</v>
      </c>
      <c r="E367" s="18" t="s">
        <v>39</v>
      </c>
      <c r="F367" s="52">
        <v>2024</v>
      </c>
      <c r="G367" s="27" t="s">
        <v>21</v>
      </c>
      <c r="H367" s="19"/>
      <c r="I367" s="19"/>
      <c r="J367" s="20">
        <f t="shared" si="24"/>
        <v>0</v>
      </c>
      <c r="K367" s="51"/>
      <c r="L367" s="66"/>
      <c r="M367" s="7"/>
      <c r="N367" s="7"/>
      <c r="O367" s="7">
        <v>16</v>
      </c>
      <c r="P367" s="7">
        <v>18</v>
      </c>
      <c r="Q367" s="7">
        <f>'[2]2026'!U415</f>
        <v>17.600000000000001</v>
      </c>
      <c r="R367" s="7">
        <f>'[2]2026'!V415</f>
        <v>17.3</v>
      </c>
      <c r="S367" s="7">
        <f>'[2]2026'!W415</f>
        <v>16.899999999999999</v>
      </c>
    </row>
    <row r="368" spans="2:35" x14ac:dyDescent="0.3">
      <c r="B368" s="54" t="s">
        <v>36</v>
      </c>
      <c r="C368" s="17" t="s">
        <v>311</v>
      </c>
      <c r="D368" s="52" t="s">
        <v>11</v>
      </c>
      <c r="E368" s="18" t="s">
        <v>14</v>
      </c>
      <c r="F368" s="52">
        <v>2024</v>
      </c>
      <c r="G368" s="27" t="s">
        <v>21</v>
      </c>
      <c r="H368" s="19"/>
      <c r="I368" s="19"/>
      <c r="J368" s="20">
        <f t="shared" si="24"/>
        <v>0</v>
      </c>
      <c r="K368" s="51"/>
      <c r="L368" s="66"/>
      <c r="M368" s="7"/>
      <c r="N368" s="7"/>
      <c r="O368" s="7">
        <v>8.8000000000000007</v>
      </c>
      <c r="P368" s="7">
        <v>9.8000000000000007</v>
      </c>
      <c r="Q368" s="7">
        <f>'[2]2026'!U416</f>
        <v>9.6000000000000014</v>
      </c>
      <c r="R368" s="7">
        <f>'[2]2026'!V416</f>
        <v>9.4500000000000011</v>
      </c>
      <c r="S368" s="7">
        <f>'[2]2026'!W416</f>
        <v>9.25</v>
      </c>
    </row>
    <row r="369" spans="2:19" x14ac:dyDescent="0.3">
      <c r="B369" s="54" t="s">
        <v>11</v>
      </c>
      <c r="C369" s="17" t="s">
        <v>312</v>
      </c>
      <c r="D369" s="52" t="s">
        <v>11</v>
      </c>
      <c r="E369" s="18" t="s">
        <v>14</v>
      </c>
      <c r="F369" s="52">
        <v>2019</v>
      </c>
      <c r="G369" s="27" t="s">
        <v>21</v>
      </c>
      <c r="H369" s="19"/>
      <c r="I369" s="19"/>
      <c r="J369" s="20">
        <f t="shared" si="24"/>
        <v>0</v>
      </c>
      <c r="K369" s="51"/>
      <c r="L369" s="66"/>
      <c r="M369" s="7"/>
      <c r="N369" s="7"/>
      <c r="O369" s="7">
        <v>8.8000000000000007</v>
      </c>
      <c r="P369" s="7">
        <v>9.8000000000000007</v>
      </c>
      <c r="Q369" s="7">
        <f>'[2]2026'!U417</f>
        <v>9.6000000000000014</v>
      </c>
      <c r="R369" s="7">
        <f>'[2]2026'!V417</f>
        <v>9.4500000000000011</v>
      </c>
      <c r="S369" s="7">
        <f>'[2]2026'!W417</f>
        <v>9.25</v>
      </c>
    </row>
    <row r="370" spans="2:19" x14ac:dyDescent="0.3">
      <c r="B370" s="54" t="s">
        <v>36</v>
      </c>
      <c r="C370" s="17" t="s">
        <v>312</v>
      </c>
      <c r="D370" s="52" t="s">
        <v>11</v>
      </c>
      <c r="E370" s="18" t="s">
        <v>39</v>
      </c>
      <c r="F370" s="52">
        <v>2024</v>
      </c>
      <c r="G370" s="27" t="s">
        <v>21</v>
      </c>
      <c r="H370" s="19"/>
      <c r="I370" s="19"/>
      <c r="J370" s="20">
        <f t="shared" si="24"/>
        <v>0</v>
      </c>
      <c r="K370" s="51"/>
      <c r="L370" s="66"/>
      <c r="M370" s="7"/>
      <c r="N370" s="7"/>
      <c r="O370" s="7">
        <v>18.55</v>
      </c>
      <c r="P370" s="7">
        <v>20.55</v>
      </c>
      <c r="Q370" s="7">
        <f>'[2]2026'!U418</f>
        <v>20.150000000000002</v>
      </c>
      <c r="R370" s="7">
        <f>'[2]2026'!V418</f>
        <v>19.850000000000001</v>
      </c>
      <c r="S370" s="7">
        <f>'[2]2026'!W418</f>
        <v>19.45</v>
      </c>
    </row>
    <row r="371" spans="2:19" x14ac:dyDescent="0.3">
      <c r="B371" s="54" t="s">
        <v>36</v>
      </c>
      <c r="C371" s="17" t="s">
        <v>313</v>
      </c>
      <c r="D371" s="52" t="s">
        <v>11</v>
      </c>
      <c r="E371" s="18" t="s">
        <v>14</v>
      </c>
      <c r="F371" s="52">
        <v>2024</v>
      </c>
      <c r="G371" s="27" t="s">
        <v>21</v>
      </c>
      <c r="H371" s="19"/>
      <c r="I371" s="19"/>
      <c r="J371" s="20">
        <f t="shared" si="24"/>
        <v>0</v>
      </c>
      <c r="K371" s="51"/>
      <c r="L371" s="66"/>
      <c r="M371" s="7"/>
      <c r="N371" s="7"/>
      <c r="O371" s="7">
        <v>9.0500000000000007</v>
      </c>
      <c r="P371" s="7">
        <v>10.050000000000001</v>
      </c>
      <c r="Q371" s="7">
        <f>'[2]2026'!U419</f>
        <v>9.8500000000000014</v>
      </c>
      <c r="R371" s="7">
        <f>'[2]2026'!V419</f>
        <v>9.7000000000000011</v>
      </c>
      <c r="S371" s="7">
        <f>'[2]2026'!W419</f>
        <v>9.5</v>
      </c>
    </row>
    <row r="372" spans="2:19" x14ac:dyDescent="0.3">
      <c r="B372" s="54" t="s">
        <v>36</v>
      </c>
      <c r="C372" s="17" t="s">
        <v>310</v>
      </c>
      <c r="D372" s="52" t="s">
        <v>314</v>
      </c>
      <c r="E372" s="18" t="s">
        <v>14</v>
      </c>
      <c r="F372" s="52">
        <v>2024</v>
      </c>
      <c r="G372" s="27" t="s">
        <v>21</v>
      </c>
      <c r="H372" s="19"/>
      <c r="I372" s="19"/>
      <c r="J372" s="20">
        <f t="shared" si="24"/>
        <v>0</v>
      </c>
      <c r="K372" s="51"/>
      <c r="L372" s="66"/>
      <c r="M372" s="7"/>
      <c r="N372" s="7"/>
      <c r="O372" s="7">
        <v>9.9500000000000011</v>
      </c>
      <c r="P372" s="7">
        <v>10.950000000000001</v>
      </c>
      <c r="Q372" s="7">
        <f>'[2]2026'!U420</f>
        <v>10.750000000000002</v>
      </c>
      <c r="R372" s="7">
        <f>'[2]2026'!V420</f>
        <v>10.600000000000001</v>
      </c>
      <c r="S372" s="7">
        <f>'[2]2026'!W420</f>
        <v>10.4</v>
      </c>
    </row>
    <row r="373" spans="2:19" x14ac:dyDescent="0.3">
      <c r="B373" s="54" t="s">
        <v>36</v>
      </c>
      <c r="C373" s="17" t="s">
        <v>310</v>
      </c>
      <c r="D373" s="52" t="s">
        <v>314</v>
      </c>
      <c r="E373" s="18" t="s">
        <v>39</v>
      </c>
      <c r="F373" s="52">
        <v>2024</v>
      </c>
      <c r="G373" s="27" t="s">
        <v>21</v>
      </c>
      <c r="H373" s="19"/>
      <c r="I373" s="19"/>
      <c r="J373" s="20">
        <f t="shared" si="24"/>
        <v>0</v>
      </c>
      <c r="K373" s="51"/>
      <c r="L373" s="66"/>
      <c r="M373" s="7"/>
      <c r="N373" s="7"/>
      <c r="O373" s="7">
        <v>21.1</v>
      </c>
      <c r="P373" s="7">
        <v>23.1</v>
      </c>
      <c r="Q373" s="7">
        <f>'[2]2026'!U421</f>
        <v>22.700000000000003</v>
      </c>
      <c r="R373" s="7">
        <f>'[2]2026'!V421</f>
        <v>22.400000000000002</v>
      </c>
      <c r="S373" s="7">
        <f>'[2]2026'!W421</f>
        <v>22</v>
      </c>
    </row>
    <row r="374" spans="2:19" x14ac:dyDescent="0.3">
      <c r="B374" s="54" t="s">
        <v>29</v>
      </c>
      <c r="C374" s="17" t="s">
        <v>315</v>
      </c>
      <c r="D374" s="52" t="s">
        <v>316</v>
      </c>
      <c r="E374" s="18" t="s">
        <v>14</v>
      </c>
      <c r="F374" s="52">
        <v>2024</v>
      </c>
      <c r="G374" s="27" t="s">
        <v>21</v>
      </c>
      <c r="H374" s="19"/>
      <c r="I374" s="19"/>
      <c r="J374" s="20">
        <f t="shared" si="24"/>
        <v>0</v>
      </c>
      <c r="K374" s="51"/>
      <c r="L374" s="66"/>
      <c r="M374" s="7"/>
      <c r="N374" s="7"/>
      <c r="O374" s="7">
        <v>11.850000000000001</v>
      </c>
      <c r="P374" s="7">
        <v>12.850000000000001</v>
      </c>
      <c r="Q374" s="7">
        <f>'[2]2026'!U424</f>
        <v>12.650000000000002</v>
      </c>
      <c r="R374" s="7">
        <f>'[2]2026'!V424</f>
        <v>12.500000000000002</v>
      </c>
      <c r="S374" s="7">
        <f>'[2]2026'!W424</f>
        <v>12.3</v>
      </c>
    </row>
    <row r="375" spans="2:19" x14ac:dyDescent="0.3">
      <c r="B375" s="54" t="s">
        <v>36</v>
      </c>
      <c r="C375" s="17" t="s">
        <v>310</v>
      </c>
      <c r="D375" s="52" t="s">
        <v>317</v>
      </c>
      <c r="E375" s="18" t="s">
        <v>14</v>
      </c>
      <c r="F375" s="52">
        <v>2024</v>
      </c>
      <c r="G375" s="27" t="s">
        <v>21</v>
      </c>
      <c r="H375" s="19"/>
      <c r="I375" s="19"/>
      <c r="J375" s="20">
        <f t="shared" si="24"/>
        <v>0</v>
      </c>
      <c r="K375" s="51"/>
      <c r="L375" s="66"/>
      <c r="M375" s="7"/>
      <c r="N375" s="7"/>
      <c r="O375" s="7">
        <v>11.850000000000001</v>
      </c>
      <c r="P375" s="7">
        <v>12.850000000000001</v>
      </c>
      <c r="Q375" s="7">
        <f>'[2]2026'!U422</f>
        <v>12.650000000000002</v>
      </c>
      <c r="R375" s="7">
        <f>'[2]2026'!V422</f>
        <v>12.500000000000002</v>
      </c>
      <c r="S375" s="7">
        <f>'[2]2026'!W422</f>
        <v>12.3</v>
      </c>
    </row>
    <row r="376" spans="2:19" x14ac:dyDescent="0.3">
      <c r="B376" s="54" t="s">
        <v>11</v>
      </c>
      <c r="C376" s="17" t="s">
        <v>310</v>
      </c>
      <c r="D376" s="52" t="s">
        <v>317</v>
      </c>
      <c r="E376" s="18" t="s">
        <v>39</v>
      </c>
      <c r="F376" s="52">
        <v>2019</v>
      </c>
      <c r="G376" s="27" t="s">
        <v>21</v>
      </c>
      <c r="H376" s="19"/>
      <c r="I376" s="19"/>
      <c r="J376" s="20">
        <f t="shared" si="24"/>
        <v>0</v>
      </c>
      <c r="K376" s="51"/>
      <c r="L376" s="66"/>
      <c r="M376" s="7"/>
      <c r="N376" s="7"/>
      <c r="O376" s="7">
        <v>24.85</v>
      </c>
      <c r="P376" s="7">
        <v>26.85</v>
      </c>
      <c r="Q376" s="7">
        <f>'[2]2026'!U423</f>
        <v>26.450000000000003</v>
      </c>
      <c r="R376" s="7">
        <f>'[2]2026'!V423</f>
        <v>26.150000000000002</v>
      </c>
      <c r="S376" s="7">
        <f>'[2]2026'!W423</f>
        <v>25.75</v>
      </c>
    </row>
    <row r="377" spans="2:19" x14ac:dyDescent="0.3">
      <c r="B377" s="54" t="s">
        <v>36</v>
      </c>
      <c r="C377" s="17" t="s">
        <v>313</v>
      </c>
      <c r="D377" s="52" t="s">
        <v>318</v>
      </c>
      <c r="E377" s="18" t="s">
        <v>14</v>
      </c>
      <c r="F377" s="52">
        <v>2024</v>
      </c>
      <c r="G377" s="27" t="s">
        <v>21</v>
      </c>
      <c r="H377" s="19"/>
      <c r="I377" s="19"/>
      <c r="J377" s="20">
        <f t="shared" si="24"/>
        <v>0</v>
      </c>
      <c r="K377" s="51"/>
      <c r="L377" s="66"/>
      <c r="M377" s="7"/>
      <c r="N377" s="7"/>
      <c r="O377" s="7">
        <v>11.850000000000001</v>
      </c>
      <c r="P377" s="7">
        <v>12.850000000000001</v>
      </c>
      <c r="Q377" s="7">
        <f>'[2]2026'!U425</f>
        <v>12.650000000000002</v>
      </c>
      <c r="R377" s="7">
        <f>'[2]2026'!V425</f>
        <v>12.500000000000002</v>
      </c>
      <c r="S377" s="7">
        <f>'[2]2026'!W425</f>
        <v>12.3</v>
      </c>
    </row>
    <row r="378" spans="2:19" x14ac:dyDescent="0.3">
      <c r="B378" s="54" t="s">
        <v>36</v>
      </c>
      <c r="C378" s="17" t="s">
        <v>313</v>
      </c>
      <c r="D378" s="52" t="s">
        <v>318</v>
      </c>
      <c r="E378" s="18" t="s">
        <v>39</v>
      </c>
      <c r="F378" s="52">
        <v>2024</v>
      </c>
      <c r="G378" s="27" t="s">
        <v>21</v>
      </c>
      <c r="H378" s="19"/>
      <c r="I378" s="19"/>
      <c r="J378" s="20">
        <f t="shared" si="24"/>
        <v>0</v>
      </c>
      <c r="K378" s="51"/>
      <c r="L378" s="66"/>
      <c r="M378" s="7"/>
      <c r="N378" s="7"/>
      <c r="O378" s="7">
        <v>24.85</v>
      </c>
      <c r="P378" s="7">
        <v>26.85</v>
      </c>
      <c r="Q378" s="7">
        <f>'[2]2026'!U426</f>
        <v>26.450000000000003</v>
      </c>
      <c r="R378" s="7">
        <f>'[2]2026'!V426</f>
        <v>26.150000000000002</v>
      </c>
      <c r="S378" s="7">
        <f>'[2]2026'!W426</f>
        <v>25.75</v>
      </c>
    </row>
    <row r="379" spans="2:19" x14ac:dyDescent="0.3">
      <c r="B379" s="54" t="s">
        <v>36</v>
      </c>
      <c r="C379" s="17" t="s">
        <v>319</v>
      </c>
      <c r="D379" s="52" t="s">
        <v>320</v>
      </c>
      <c r="E379" s="18" t="s">
        <v>14</v>
      </c>
      <c r="F379" s="52">
        <v>2023</v>
      </c>
      <c r="G379" s="27" t="s">
        <v>21</v>
      </c>
      <c r="H379" s="19"/>
      <c r="I379" s="19"/>
      <c r="J379" s="20">
        <f t="shared" si="24"/>
        <v>0</v>
      </c>
      <c r="K379" s="51"/>
      <c r="L379" s="66"/>
      <c r="M379" s="7"/>
      <c r="N379" s="7"/>
      <c r="O379" s="7">
        <v>11.850000000000001</v>
      </c>
      <c r="P379" s="7">
        <v>12.850000000000001</v>
      </c>
      <c r="Q379" s="7">
        <f>'[2]2026'!U427</f>
        <v>12.650000000000002</v>
      </c>
      <c r="R379" s="7">
        <f>'[2]2026'!V427</f>
        <v>12.500000000000002</v>
      </c>
      <c r="S379" s="7">
        <f>'[2]2026'!W427</f>
        <v>12.3</v>
      </c>
    </row>
    <row r="380" spans="2:19" x14ac:dyDescent="0.3">
      <c r="B380" s="54" t="s">
        <v>36</v>
      </c>
      <c r="C380" s="17" t="s">
        <v>319</v>
      </c>
      <c r="D380" s="52" t="s">
        <v>320</v>
      </c>
      <c r="E380" s="18" t="s">
        <v>39</v>
      </c>
      <c r="F380" s="52" t="s">
        <v>494</v>
      </c>
      <c r="G380" s="27" t="s">
        <v>21</v>
      </c>
      <c r="H380" s="19"/>
      <c r="I380" s="19"/>
      <c r="J380" s="20">
        <f t="shared" si="24"/>
        <v>0</v>
      </c>
      <c r="K380" s="51"/>
      <c r="L380" s="66"/>
      <c r="M380" s="7"/>
      <c r="N380" s="7"/>
      <c r="O380" s="7">
        <v>24.85</v>
      </c>
      <c r="P380" s="7">
        <v>26.85</v>
      </c>
      <c r="Q380" s="7">
        <f>'[2]2026'!U428</f>
        <v>26.450000000000003</v>
      </c>
      <c r="R380" s="7">
        <f>'[2]2026'!V428</f>
        <v>26.150000000000002</v>
      </c>
      <c r="S380" s="7">
        <f>'[2]2026'!W428</f>
        <v>25.75</v>
      </c>
    </row>
    <row r="381" spans="2:19" ht="22.35" customHeight="1" x14ac:dyDescent="0.45">
      <c r="B381" s="68">
        <v>35</v>
      </c>
      <c r="C381" s="69" t="s">
        <v>321</v>
      </c>
      <c r="D381" s="84"/>
      <c r="E381" s="70"/>
      <c r="F381" s="70"/>
      <c r="G381" s="70"/>
      <c r="H381" s="72">
        <f>SUM(H382:H390)</f>
        <v>0</v>
      </c>
      <c r="I381" s="72">
        <f>SUM(I382:I388)+I390</f>
        <v>0</v>
      </c>
      <c r="J381" s="83"/>
      <c r="K381" s="51"/>
      <c r="L381" s="66"/>
      <c r="M381" s="7"/>
      <c r="N381" s="7"/>
      <c r="O381" s="7">
        <v>0</v>
      </c>
      <c r="P381" s="7">
        <v>0</v>
      </c>
      <c r="Q381" s="7">
        <f>'[2]2026'!U430</f>
        <v>0</v>
      </c>
      <c r="R381" s="7">
        <f>'[2]2026'!V430</f>
        <v>0</v>
      </c>
      <c r="S381" s="7">
        <f>'[2]2026'!W430</f>
        <v>0</v>
      </c>
    </row>
    <row r="382" spans="2:19" x14ac:dyDescent="0.3">
      <c r="B382" s="74" t="s">
        <v>36</v>
      </c>
      <c r="C382" s="75" t="s">
        <v>322</v>
      </c>
      <c r="D382" s="76" t="s">
        <v>323</v>
      </c>
      <c r="E382" s="77" t="s">
        <v>14</v>
      </c>
      <c r="F382" s="76">
        <v>2024</v>
      </c>
      <c r="G382" s="78" t="s">
        <v>15</v>
      </c>
      <c r="H382" s="79"/>
      <c r="I382" s="79"/>
      <c r="J382" s="80">
        <f t="shared" ref="J382:J390" si="25">IF($H$513=TRUE,H382*O382,IF($J$511&lt;168,H382*P382,IF($J$511&lt;336,H382*Q382,IF($J$511&lt;600,H382*R382,H382*S382))))</f>
        <v>0</v>
      </c>
      <c r="K382" s="51"/>
      <c r="L382" s="66"/>
      <c r="M382" s="7"/>
      <c r="N382" s="7"/>
      <c r="O382" s="7">
        <v>7.9</v>
      </c>
      <c r="P382" s="7">
        <v>8.9</v>
      </c>
      <c r="Q382" s="7">
        <f>'[2]2026'!U432</f>
        <v>8.7000000000000011</v>
      </c>
      <c r="R382" s="7">
        <f>'[2]2026'!V432</f>
        <v>8.5500000000000007</v>
      </c>
      <c r="S382" s="7">
        <f>'[2]2026'!W432</f>
        <v>8.35</v>
      </c>
    </row>
    <row r="383" spans="2:19" x14ac:dyDescent="0.3">
      <c r="B383" s="54" t="s">
        <v>29</v>
      </c>
      <c r="C383" s="17" t="s">
        <v>324</v>
      </c>
      <c r="D383" s="52" t="s">
        <v>325</v>
      </c>
      <c r="E383" s="18" t="s">
        <v>539</v>
      </c>
      <c r="F383" s="52">
        <v>2023</v>
      </c>
      <c r="G383" s="27" t="s">
        <v>15</v>
      </c>
      <c r="H383" s="19"/>
      <c r="I383" s="19"/>
      <c r="J383" s="20">
        <f t="shared" si="25"/>
        <v>0</v>
      </c>
      <c r="K383" s="51"/>
      <c r="L383" s="66"/>
      <c r="M383" s="7"/>
      <c r="N383" s="7"/>
      <c r="O383" s="7">
        <v>9.9500000000000011</v>
      </c>
      <c r="P383" s="7">
        <v>10.950000000000001</v>
      </c>
      <c r="Q383" s="7">
        <f>'[2]2026'!U433</f>
        <v>10.750000000000002</v>
      </c>
      <c r="R383" s="7">
        <f>'[2]2026'!V433</f>
        <v>10.600000000000001</v>
      </c>
      <c r="S383" s="7">
        <f>'[2]2026'!W433</f>
        <v>10.4</v>
      </c>
    </row>
    <row r="384" spans="2:19" x14ac:dyDescent="0.3">
      <c r="B384" s="54" t="s">
        <v>36</v>
      </c>
      <c r="C384" s="17" t="s">
        <v>326</v>
      </c>
      <c r="D384" s="52" t="s">
        <v>327</v>
      </c>
      <c r="E384" s="18" t="s">
        <v>14</v>
      </c>
      <c r="F384" s="52">
        <v>2024</v>
      </c>
      <c r="G384" s="27" t="s">
        <v>15</v>
      </c>
      <c r="H384" s="19"/>
      <c r="I384" s="19"/>
      <c r="J384" s="20">
        <f t="shared" si="25"/>
        <v>0</v>
      </c>
      <c r="K384" s="51"/>
      <c r="L384" s="66"/>
      <c r="M384" s="7"/>
      <c r="N384" s="7"/>
      <c r="O384" s="7">
        <v>13.5</v>
      </c>
      <c r="P384" s="7">
        <v>14.5</v>
      </c>
      <c r="Q384" s="7">
        <f>'[2]2026'!U434</f>
        <v>14.3</v>
      </c>
      <c r="R384" s="7">
        <f>'[2]2026'!V434</f>
        <v>14.15</v>
      </c>
      <c r="S384" s="7">
        <f>'[2]2026'!W434</f>
        <v>13.95</v>
      </c>
    </row>
    <row r="385" spans="2:35" x14ac:dyDescent="0.3">
      <c r="B385" s="54" t="s">
        <v>36</v>
      </c>
      <c r="C385" s="17" t="s">
        <v>326</v>
      </c>
      <c r="D385" s="52" t="s">
        <v>328</v>
      </c>
      <c r="E385" s="18" t="s">
        <v>14</v>
      </c>
      <c r="F385" s="52">
        <v>2024</v>
      </c>
      <c r="G385" s="27" t="s">
        <v>15</v>
      </c>
      <c r="H385" s="19"/>
      <c r="I385" s="19"/>
      <c r="J385" s="20">
        <f t="shared" si="25"/>
        <v>0</v>
      </c>
      <c r="K385" s="51"/>
      <c r="L385" s="66"/>
      <c r="M385" s="7"/>
      <c r="N385" s="7"/>
      <c r="O385" s="7">
        <v>14.700000000000001</v>
      </c>
      <c r="P385" s="7">
        <v>15.700000000000001</v>
      </c>
      <c r="Q385" s="7">
        <f>'[2]2026'!U435</f>
        <v>15.500000000000002</v>
      </c>
      <c r="R385" s="7">
        <f>'[2]2026'!V435</f>
        <v>15.350000000000001</v>
      </c>
      <c r="S385" s="7">
        <f>'[2]2026'!W435</f>
        <v>15.15</v>
      </c>
    </row>
    <row r="386" spans="2:35" x14ac:dyDescent="0.3">
      <c r="B386" s="54" t="s">
        <v>29</v>
      </c>
      <c r="C386" s="17" t="s">
        <v>329</v>
      </c>
      <c r="D386" s="52" t="s">
        <v>330</v>
      </c>
      <c r="E386" s="18" t="s">
        <v>14</v>
      </c>
      <c r="F386" s="52">
        <v>2024</v>
      </c>
      <c r="G386" s="27" t="s">
        <v>15</v>
      </c>
      <c r="H386" s="19"/>
      <c r="I386" s="19"/>
      <c r="J386" s="20">
        <f t="shared" si="25"/>
        <v>0</v>
      </c>
      <c r="K386" s="51"/>
      <c r="L386" s="66"/>
      <c r="M386" s="7"/>
      <c r="N386" s="7"/>
      <c r="O386" s="7">
        <v>14.75</v>
      </c>
      <c r="P386" s="7">
        <v>15.75</v>
      </c>
      <c r="Q386" s="7">
        <f>'[2]2026'!U436</f>
        <v>15.55</v>
      </c>
      <c r="R386" s="7">
        <f>'[2]2026'!V436</f>
        <v>15.4</v>
      </c>
      <c r="S386" s="7">
        <f>'[2]2026'!W436</f>
        <v>15.2</v>
      </c>
    </row>
    <row r="387" spans="2:35" x14ac:dyDescent="0.3">
      <c r="B387" s="54" t="s">
        <v>29</v>
      </c>
      <c r="C387" s="17" t="s">
        <v>326</v>
      </c>
      <c r="D387" s="52" t="s">
        <v>331</v>
      </c>
      <c r="E387" s="18" t="s">
        <v>14</v>
      </c>
      <c r="F387" s="52">
        <v>2022</v>
      </c>
      <c r="G387" s="27" t="s">
        <v>15</v>
      </c>
      <c r="H387" s="19"/>
      <c r="I387" s="19"/>
      <c r="J387" s="20">
        <f t="shared" si="25"/>
        <v>0</v>
      </c>
      <c r="K387" s="51"/>
      <c r="L387" s="66"/>
      <c r="M387" s="7"/>
      <c r="N387" s="7"/>
      <c r="O387" s="7">
        <v>15.9</v>
      </c>
      <c r="P387" s="7">
        <v>16.899999999999999</v>
      </c>
      <c r="Q387" s="7">
        <f>'[2]2026'!U437</f>
        <v>16.7</v>
      </c>
      <c r="R387" s="7">
        <f>'[2]2026'!V437</f>
        <v>16.549999999999997</v>
      </c>
      <c r="S387" s="7">
        <f>'[2]2026'!W437</f>
        <v>16.349999999999998</v>
      </c>
    </row>
    <row r="388" spans="2:35" x14ac:dyDescent="0.3">
      <c r="B388" s="54" t="s">
        <v>29</v>
      </c>
      <c r="C388" s="17" t="s">
        <v>326</v>
      </c>
      <c r="D388" s="52" t="s">
        <v>332</v>
      </c>
      <c r="E388" s="18" t="s">
        <v>14</v>
      </c>
      <c r="F388" s="52">
        <v>2023</v>
      </c>
      <c r="G388" s="27" t="s">
        <v>15</v>
      </c>
      <c r="H388" s="19"/>
      <c r="I388" s="19"/>
      <c r="J388" s="20">
        <f t="shared" si="25"/>
        <v>0</v>
      </c>
      <c r="K388" s="51"/>
      <c r="L388" s="66"/>
      <c r="M388" s="7"/>
      <c r="N388" s="7"/>
      <c r="O388" s="7">
        <v>16.75</v>
      </c>
      <c r="P388" s="7">
        <v>17.75</v>
      </c>
      <c r="Q388" s="7">
        <f>'[2]2026'!U438</f>
        <v>17.55</v>
      </c>
      <c r="R388" s="7">
        <f>'[2]2026'!V438</f>
        <v>17.399999999999999</v>
      </c>
      <c r="S388" s="7">
        <f>'[2]2026'!W438</f>
        <v>17.2</v>
      </c>
    </row>
    <row r="389" spans="2:35" x14ac:dyDescent="0.3">
      <c r="B389" s="54" t="s">
        <v>29</v>
      </c>
      <c r="C389" s="17" t="s">
        <v>333</v>
      </c>
      <c r="D389" s="52" t="s">
        <v>334</v>
      </c>
      <c r="E389" s="18" t="s">
        <v>14</v>
      </c>
      <c r="F389" s="52">
        <v>2023</v>
      </c>
      <c r="G389" s="27" t="s">
        <v>15</v>
      </c>
      <c r="H389" s="19"/>
      <c r="I389" s="63"/>
      <c r="J389" s="20">
        <f t="shared" si="25"/>
        <v>0</v>
      </c>
      <c r="K389" s="51"/>
      <c r="L389" s="66"/>
      <c r="M389" s="7"/>
      <c r="N389" s="7"/>
      <c r="O389" s="7">
        <v>20.400000000000002</v>
      </c>
      <c r="P389" s="7">
        <v>21.400000000000002</v>
      </c>
      <c r="Q389" s="7">
        <f>'[2]2026'!U439</f>
        <v>21.200000000000003</v>
      </c>
      <c r="R389" s="7">
        <f>'[2]2026'!V439</f>
        <v>21.05</v>
      </c>
      <c r="S389" s="7">
        <f>'[2]2026'!W439</f>
        <v>20.85</v>
      </c>
    </row>
    <row r="390" spans="2:35" x14ac:dyDescent="0.3">
      <c r="B390" s="54" t="s">
        <v>29</v>
      </c>
      <c r="C390" s="17" t="s">
        <v>333</v>
      </c>
      <c r="D390" s="52" t="s">
        <v>335</v>
      </c>
      <c r="E390" s="18" t="s">
        <v>14</v>
      </c>
      <c r="F390" s="52">
        <v>2023</v>
      </c>
      <c r="G390" s="27" t="s">
        <v>15</v>
      </c>
      <c r="H390" s="19"/>
      <c r="I390" s="19"/>
      <c r="J390" s="20">
        <f t="shared" si="25"/>
        <v>0</v>
      </c>
      <c r="K390" s="51"/>
      <c r="L390" s="66"/>
      <c r="M390" s="7"/>
      <c r="N390" s="7"/>
      <c r="O390" s="7">
        <v>21.75</v>
      </c>
      <c r="P390" s="7">
        <v>22.75</v>
      </c>
      <c r="Q390" s="7">
        <f>'[2]2026'!U440</f>
        <v>22.55</v>
      </c>
      <c r="R390" s="7">
        <f>'[2]2026'!V440</f>
        <v>22.4</v>
      </c>
      <c r="S390" s="7">
        <f>'[2]2026'!W440</f>
        <v>22.2</v>
      </c>
    </row>
    <row r="391" spans="2:35" s="41" customFormat="1" ht="23.1" customHeight="1" x14ac:dyDescent="0.45">
      <c r="B391" s="69">
        <v>36</v>
      </c>
      <c r="C391" s="69" t="s">
        <v>336</v>
      </c>
      <c r="D391" s="84"/>
      <c r="E391" s="70"/>
      <c r="F391" s="70"/>
      <c r="G391" s="70"/>
      <c r="H391" s="72">
        <f>SUM(H392:H402)</f>
        <v>0</v>
      </c>
      <c r="I391" s="72">
        <f>SUM(I392:I402)</f>
        <v>0</v>
      </c>
      <c r="J391" s="83"/>
      <c r="K391" s="51"/>
      <c r="L391" s="66"/>
      <c r="M391" s="7"/>
      <c r="N391" s="7"/>
      <c r="O391" s="7"/>
      <c r="P391" s="7"/>
      <c r="Q391" s="7"/>
      <c r="R391" s="7"/>
      <c r="S391" s="7"/>
      <c r="T391" s="67"/>
      <c r="U391" s="67"/>
      <c r="V391" s="67"/>
      <c r="W391" s="67"/>
      <c r="X391" s="67"/>
      <c r="Y391" s="67"/>
      <c r="Z391" s="67"/>
      <c r="AA391" s="67"/>
      <c r="AB391" s="50"/>
      <c r="AC391" s="50"/>
      <c r="AD391" s="50"/>
      <c r="AE391" s="50"/>
      <c r="AF391" s="50"/>
      <c r="AG391" s="50"/>
      <c r="AH391" s="50"/>
      <c r="AI391" s="50"/>
    </row>
    <row r="392" spans="2:35" x14ac:dyDescent="0.3">
      <c r="B392" s="74" t="s">
        <v>36</v>
      </c>
      <c r="C392" s="75" t="s">
        <v>337</v>
      </c>
      <c r="D392" s="76" t="s">
        <v>11</v>
      </c>
      <c r="E392" s="77" t="s">
        <v>14</v>
      </c>
      <c r="F392" s="76">
        <v>2023</v>
      </c>
      <c r="G392" s="78" t="s">
        <v>15</v>
      </c>
      <c r="H392" s="79"/>
      <c r="I392" s="79"/>
      <c r="J392" s="80">
        <f t="shared" ref="J392:J402" si="26">IF($H$513=TRUE,H392*O392,IF($J$511&lt;168,H392*P392,IF($J$511&lt;336,H392*Q392,IF($J$511&lt;600,H392*R392,H392*S392))))</f>
        <v>0</v>
      </c>
      <c r="K392" s="51"/>
      <c r="L392" s="66"/>
      <c r="M392" s="7"/>
      <c r="N392" s="7"/>
      <c r="O392" s="7">
        <v>17.650000000000002</v>
      </c>
      <c r="P392" s="7">
        <v>18.650000000000002</v>
      </c>
      <c r="Q392" s="7">
        <f>'[2]2026'!U444</f>
        <v>18.450000000000003</v>
      </c>
      <c r="R392" s="7">
        <f>'[2]2026'!V444</f>
        <v>18.3</v>
      </c>
      <c r="S392" s="7">
        <f>'[2]2026'!W444</f>
        <v>18.100000000000001</v>
      </c>
    </row>
    <row r="393" spans="2:35" x14ac:dyDescent="0.3">
      <c r="B393" s="54" t="s">
        <v>36</v>
      </c>
      <c r="C393" s="17" t="s">
        <v>338</v>
      </c>
      <c r="D393" s="52" t="s">
        <v>339</v>
      </c>
      <c r="E393" s="18" t="s">
        <v>14</v>
      </c>
      <c r="F393" s="52">
        <v>2023</v>
      </c>
      <c r="G393" s="27" t="s">
        <v>21</v>
      </c>
      <c r="H393" s="19"/>
      <c r="I393" s="19"/>
      <c r="J393" s="20">
        <f t="shared" si="26"/>
        <v>0</v>
      </c>
      <c r="K393" s="51"/>
      <c r="L393" s="66"/>
      <c r="M393" s="7"/>
      <c r="N393" s="7"/>
      <c r="O393" s="7">
        <v>13.850000000000001</v>
      </c>
      <c r="P393" s="7">
        <v>14.850000000000001</v>
      </c>
      <c r="Q393" s="7">
        <f>'[2]2026'!U445</f>
        <v>14.650000000000002</v>
      </c>
      <c r="R393" s="7">
        <f>'[2]2026'!V445</f>
        <v>14.500000000000002</v>
      </c>
      <c r="S393" s="7">
        <f>'[2]2026'!W445</f>
        <v>14.3</v>
      </c>
    </row>
    <row r="394" spans="2:35" x14ac:dyDescent="0.3">
      <c r="B394" s="54" t="s">
        <v>36</v>
      </c>
      <c r="C394" s="17" t="s">
        <v>338</v>
      </c>
      <c r="D394" s="52" t="s">
        <v>340</v>
      </c>
      <c r="E394" s="18" t="s">
        <v>14</v>
      </c>
      <c r="F394" s="52">
        <v>2023</v>
      </c>
      <c r="G394" s="27" t="s">
        <v>21</v>
      </c>
      <c r="H394" s="19"/>
      <c r="I394" s="19"/>
      <c r="J394" s="20">
        <f t="shared" si="26"/>
        <v>0</v>
      </c>
      <c r="K394" s="51"/>
      <c r="L394" s="66"/>
      <c r="M394" s="7"/>
      <c r="N394" s="7"/>
      <c r="O394" s="7">
        <v>14.5</v>
      </c>
      <c r="P394" s="7">
        <v>15.5</v>
      </c>
      <c r="Q394" s="7">
        <f>'[2]2026'!U446</f>
        <v>15.3</v>
      </c>
      <c r="R394" s="7">
        <f>'[2]2026'!V446</f>
        <v>15.15</v>
      </c>
      <c r="S394" s="7">
        <f>'[2]2026'!W446</f>
        <v>14.95</v>
      </c>
    </row>
    <row r="395" spans="2:35" x14ac:dyDescent="0.3">
      <c r="B395" s="54" t="s">
        <v>36</v>
      </c>
      <c r="C395" s="17" t="s">
        <v>341</v>
      </c>
      <c r="D395" s="52" t="s">
        <v>342</v>
      </c>
      <c r="E395" s="18" t="s">
        <v>14</v>
      </c>
      <c r="F395" s="52">
        <v>2023</v>
      </c>
      <c r="G395" s="27" t="s">
        <v>21</v>
      </c>
      <c r="H395" s="19"/>
      <c r="I395" s="19"/>
      <c r="J395" s="20">
        <f t="shared" si="26"/>
        <v>0</v>
      </c>
      <c r="K395" s="51"/>
      <c r="L395" s="66"/>
      <c r="M395" s="7"/>
      <c r="N395" s="7"/>
      <c r="O395" s="7">
        <v>18.3</v>
      </c>
      <c r="P395" s="7">
        <v>19.3</v>
      </c>
      <c r="Q395" s="7">
        <f>'[2]2026'!U447</f>
        <v>19.100000000000001</v>
      </c>
      <c r="R395" s="7">
        <f>'[2]2026'!V447</f>
        <v>18.95</v>
      </c>
      <c r="S395" s="7">
        <f>'[2]2026'!W447</f>
        <v>18.75</v>
      </c>
    </row>
    <row r="396" spans="2:35" x14ac:dyDescent="0.3">
      <c r="B396" s="54" t="s">
        <v>36</v>
      </c>
      <c r="C396" s="17" t="s">
        <v>341</v>
      </c>
      <c r="D396" s="52" t="s">
        <v>343</v>
      </c>
      <c r="E396" s="18" t="s">
        <v>14</v>
      </c>
      <c r="F396" s="52">
        <v>2023</v>
      </c>
      <c r="G396" s="27" t="s">
        <v>21</v>
      </c>
      <c r="H396" s="19"/>
      <c r="I396" s="19"/>
      <c r="J396" s="20">
        <f t="shared" si="26"/>
        <v>0</v>
      </c>
      <c r="K396" s="51"/>
      <c r="L396" s="66"/>
      <c r="M396" s="7"/>
      <c r="N396" s="7"/>
      <c r="O396" s="7">
        <v>19.5</v>
      </c>
      <c r="P396" s="7">
        <v>20.5</v>
      </c>
      <c r="Q396" s="7">
        <f>'[2]2026'!U448</f>
        <v>20.3</v>
      </c>
      <c r="R396" s="7">
        <f>'[2]2026'!V448</f>
        <v>20.149999999999999</v>
      </c>
      <c r="S396" s="7">
        <f>'[2]2026'!W448</f>
        <v>19.95</v>
      </c>
    </row>
    <row r="397" spans="2:35" x14ac:dyDescent="0.3">
      <c r="B397" s="54" t="s">
        <v>36</v>
      </c>
      <c r="C397" s="17" t="s">
        <v>337</v>
      </c>
      <c r="D397" s="52" t="s">
        <v>504</v>
      </c>
      <c r="E397" s="18" t="s">
        <v>14</v>
      </c>
      <c r="F397" s="52">
        <v>2023</v>
      </c>
      <c r="G397" s="27" t="s">
        <v>21</v>
      </c>
      <c r="H397" s="19"/>
      <c r="I397" s="19"/>
      <c r="J397" s="20">
        <f t="shared" si="26"/>
        <v>0</v>
      </c>
      <c r="K397" s="51"/>
      <c r="L397" s="66"/>
      <c r="M397" s="7"/>
      <c r="N397" s="7"/>
      <c r="O397" s="7">
        <v>17.650000000000002</v>
      </c>
      <c r="P397" s="7">
        <v>18.650000000000002</v>
      </c>
      <c r="Q397" s="7">
        <f>'[2]2026'!U449</f>
        <v>18.450000000000003</v>
      </c>
      <c r="R397" s="7">
        <f>'[2]2026'!V449</f>
        <v>18.3</v>
      </c>
      <c r="S397" s="7">
        <f>'[2]2026'!W449</f>
        <v>18.100000000000001</v>
      </c>
    </row>
    <row r="398" spans="2:35" x14ac:dyDescent="0.3">
      <c r="B398" s="54" t="s">
        <v>29</v>
      </c>
      <c r="C398" s="17" t="s">
        <v>337</v>
      </c>
      <c r="D398" s="52" t="s">
        <v>344</v>
      </c>
      <c r="E398" s="18" t="s">
        <v>14</v>
      </c>
      <c r="F398" s="52">
        <v>2023</v>
      </c>
      <c r="G398" s="27" t="s">
        <v>21</v>
      </c>
      <c r="H398" s="19"/>
      <c r="I398" s="19"/>
      <c r="J398" s="20">
        <f t="shared" si="26"/>
        <v>0</v>
      </c>
      <c r="K398" s="51"/>
      <c r="L398" s="66"/>
      <c r="M398" s="7"/>
      <c r="N398" s="7"/>
      <c r="O398" s="7">
        <v>19.55</v>
      </c>
      <c r="P398" s="7">
        <v>20.55</v>
      </c>
      <c r="Q398" s="7">
        <f>'[2]2026'!U450</f>
        <v>20.350000000000001</v>
      </c>
      <c r="R398" s="7">
        <f>'[2]2026'!V450</f>
        <v>20.2</v>
      </c>
      <c r="S398" s="7">
        <f>'[2]2026'!W450</f>
        <v>20</v>
      </c>
    </row>
    <row r="399" spans="2:35" x14ac:dyDescent="0.3">
      <c r="B399" s="54" t="s">
        <v>29</v>
      </c>
      <c r="C399" s="17" t="s">
        <v>337</v>
      </c>
      <c r="D399" s="52" t="s">
        <v>345</v>
      </c>
      <c r="E399" s="18" t="s">
        <v>14</v>
      </c>
      <c r="F399" s="52">
        <v>2022</v>
      </c>
      <c r="G399" s="27" t="s">
        <v>21</v>
      </c>
      <c r="H399" s="19"/>
      <c r="I399" s="19"/>
      <c r="J399" s="20">
        <f t="shared" si="26"/>
        <v>0</v>
      </c>
      <c r="K399" s="51"/>
      <c r="L399" s="66"/>
      <c r="M399" s="7"/>
      <c r="N399" s="7"/>
      <c r="O399" s="7">
        <v>20.8</v>
      </c>
      <c r="P399" s="7">
        <v>21.8</v>
      </c>
      <c r="Q399" s="7">
        <f>'[2]2026'!U451</f>
        <v>21.6</v>
      </c>
      <c r="R399" s="7">
        <f>'[2]2026'!V451</f>
        <v>21.45</v>
      </c>
      <c r="S399" s="7">
        <f>'[2]2026'!W451</f>
        <v>21.25</v>
      </c>
    </row>
    <row r="400" spans="2:35" x14ac:dyDescent="0.3">
      <c r="B400" s="54" t="s">
        <v>29</v>
      </c>
      <c r="C400" s="17" t="s">
        <v>341</v>
      </c>
      <c r="D400" s="52" t="s">
        <v>346</v>
      </c>
      <c r="E400" s="18" t="s">
        <v>14</v>
      </c>
      <c r="F400" s="52">
        <v>2022</v>
      </c>
      <c r="G400" s="27" t="s">
        <v>21</v>
      </c>
      <c r="H400" s="19"/>
      <c r="I400" s="19"/>
      <c r="J400" s="20">
        <f t="shared" si="26"/>
        <v>0</v>
      </c>
      <c r="K400" s="51"/>
      <c r="L400" s="66"/>
      <c r="M400" s="7"/>
      <c r="N400" s="7"/>
      <c r="O400" s="7">
        <v>21.5</v>
      </c>
      <c r="P400" s="7">
        <v>22.5</v>
      </c>
      <c r="Q400" s="7">
        <f>'[2]2026'!U452</f>
        <v>22.3</v>
      </c>
      <c r="R400" s="7">
        <f>'[2]2026'!V452</f>
        <v>22.15</v>
      </c>
      <c r="S400" s="7">
        <f>'[2]2026'!W452</f>
        <v>21.95</v>
      </c>
    </row>
    <row r="401" spans="2:35" x14ac:dyDescent="0.3">
      <c r="B401" s="54" t="s">
        <v>36</v>
      </c>
      <c r="C401" s="17" t="s">
        <v>347</v>
      </c>
      <c r="D401" s="52" t="s">
        <v>11</v>
      </c>
      <c r="E401" s="18" t="s">
        <v>14</v>
      </c>
      <c r="F401" s="52">
        <v>2024</v>
      </c>
      <c r="G401" s="27" t="s">
        <v>21</v>
      </c>
      <c r="H401" s="19"/>
      <c r="I401" s="19"/>
      <c r="J401" s="20">
        <f t="shared" si="26"/>
        <v>0</v>
      </c>
      <c r="K401" s="51"/>
      <c r="L401" s="66"/>
      <c r="M401" s="7"/>
      <c r="N401" s="7"/>
      <c r="O401" s="7">
        <v>29</v>
      </c>
      <c r="P401" s="7">
        <v>30</v>
      </c>
      <c r="Q401" s="7">
        <f>'[2]2026'!U453</f>
        <v>29.8</v>
      </c>
      <c r="R401" s="7">
        <f>'[2]2026'!V453</f>
        <v>29.65</v>
      </c>
      <c r="S401" s="7">
        <f>'[2]2026'!W453</f>
        <v>29.45</v>
      </c>
    </row>
    <row r="402" spans="2:35" x14ac:dyDescent="0.3">
      <c r="B402" s="54" t="s">
        <v>36</v>
      </c>
      <c r="C402" s="17" t="s">
        <v>348</v>
      </c>
      <c r="D402" s="52" t="s">
        <v>349</v>
      </c>
      <c r="E402" s="18" t="s">
        <v>14</v>
      </c>
      <c r="F402" s="52">
        <v>2023</v>
      </c>
      <c r="G402" s="27" t="s">
        <v>21</v>
      </c>
      <c r="H402" s="19"/>
      <c r="I402" s="19"/>
      <c r="J402" s="20">
        <f t="shared" si="26"/>
        <v>0</v>
      </c>
      <c r="K402" s="51"/>
      <c r="L402" s="66"/>
      <c r="M402" s="7"/>
      <c r="N402" s="7"/>
      <c r="O402" s="7">
        <v>30.900000000000002</v>
      </c>
      <c r="P402" s="7">
        <v>31.900000000000002</v>
      </c>
      <c r="Q402" s="7">
        <f>'[2]2026'!U454</f>
        <v>31.700000000000003</v>
      </c>
      <c r="R402" s="7">
        <f>'[2]2026'!V454</f>
        <v>31.55</v>
      </c>
      <c r="S402" s="7">
        <f>'[2]2026'!W454</f>
        <v>31.35</v>
      </c>
    </row>
    <row r="403" spans="2:35" s="41" customFormat="1" ht="21.6" x14ac:dyDescent="0.45">
      <c r="B403" s="69">
        <v>37</v>
      </c>
      <c r="C403" s="69" t="s">
        <v>350</v>
      </c>
      <c r="D403" s="84"/>
      <c r="E403" s="70"/>
      <c r="F403" s="70"/>
      <c r="G403" s="70"/>
      <c r="H403" s="72" cm="1">
        <f t="array" ref="H403">SUM(H404:H417+H408)</f>
        <v>0</v>
      </c>
      <c r="I403" s="72" cm="1">
        <f t="array" ref="I403">SUM(I404:I417+I408)</f>
        <v>0</v>
      </c>
      <c r="J403" s="83"/>
      <c r="K403" s="51"/>
      <c r="L403" s="66"/>
      <c r="M403" s="7"/>
      <c r="N403" s="7"/>
      <c r="O403" s="7"/>
      <c r="P403" s="7"/>
      <c r="Q403" s="7"/>
      <c r="R403" s="7"/>
      <c r="S403" s="7"/>
      <c r="T403" s="67"/>
      <c r="U403" s="67"/>
      <c r="V403" s="67"/>
      <c r="W403" s="67"/>
      <c r="X403" s="67"/>
      <c r="Y403" s="67"/>
      <c r="Z403" s="67"/>
      <c r="AA403" s="67"/>
      <c r="AB403" s="50"/>
      <c r="AC403" s="50"/>
      <c r="AD403" s="50"/>
      <c r="AE403" s="50"/>
      <c r="AF403" s="50"/>
      <c r="AG403" s="50"/>
      <c r="AH403" s="50"/>
      <c r="AI403" s="50"/>
    </row>
    <row r="404" spans="2:35" ht="16.2" x14ac:dyDescent="0.35">
      <c r="B404" s="86"/>
      <c r="C404" s="87" t="s">
        <v>351</v>
      </c>
      <c r="D404" s="77"/>
      <c r="E404" s="75"/>
      <c r="F404" s="77"/>
      <c r="G404" s="75"/>
      <c r="H404" s="88"/>
      <c r="I404" s="88"/>
      <c r="J404" s="89"/>
      <c r="K404" s="51"/>
      <c r="L404" s="66"/>
      <c r="M404" s="7"/>
      <c r="N404" s="7"/>
      <c r="O404" s="7"/>
      <c r="P404" s="7"/>
      <c r="Q404" s="7"/>
      <c r="R404" s="7"/>
      <c r="S404" s="60"/>
      <c r="AB404" s="3"/>
      <c r="AC404" s="3"/>
      <c r="AD404" s="3"/>
      <c r="AE404" s="3"/>
      <c r="AF404" s="3"/>
      <c r="AG404" s="3"/>
      <c r="AH404" s="3"/>
      <c r="AI404" s="3"/>
    </row>
    <row r="405" spans="2:35" x14ac:dyDescent="0.3">
      <c r="B405" s="54" t="s">
        <v>29</v>
      </c>
      <c r="C405" s="17" t="s">
        <v>352</v>
      </c>
      <c r="D405" s="52" t="s">
        <v>11</v>
      </c>
      <c r="E405" s="18" t="s">
        <v>14</v>
      </c>
      <c r="F405" s="52">
        <v>2023</v>
      </c>
      <c r="G405" s="27" t="s">
        <v>21</v>
      </c>
      <c r="H405" s="19"/>
      <c r="I405" s="19"/>
      <c r="J405" s="20">
        <f>IF($H$513=TRUE,H405*O405,IF($J$511&lt;168,H405*P405,IF($J$511&lt;336,H405*Q405,IF($J$511&lt;600,H405*R405,H405*S405))))</f>
        <v>0</v>
      </c>
      <c r="K405" s="51"/>
      <c r="L405" s="66"/>
      <c r="M405" s="7"/>
      <c r="N405" s="7"/>
      <c r="O405" s="7">
        <v>10.950000000000001</v>
      </c>
      <c r="P405" s="7">
        <v>11.950000000000001</v>
      </c>
      <c r="Q405" s="7">
        <f>'[2]2026'!U471</f>
        <v>11.750000000000002</v>
      </c>
      <c r="R405" s="7">
        <f>'[2]2026'!V471</f>
        <v>11.600000000000001</v>
      </c>
      <c r="S405" s="7">
        <f>'[2]2026'!W471</f>
        <v>11.4</v>
      </c>
    </row>
    <row r="406" spans="2:35" x14ac:dyDescent="0.3">
      <c r="B406" s="54" t="s">
        <v>29</v>
      </c>
      <c r="C406" s="17" t="s">
        <v>353</v>
      </c>
      <c r="D406" s="52" t="s">
        <v>354</v>
      </c>
      <c r="E406" s="18" t="s">
        <v>14</v>
      </c>
      <c r="F406" s="52">
        <v>2023</v>
      </c>
      <c r="G406" s="27" t="s">
        <v>21</v>
      </c>
      <c r="H406" s="19"/>
      <c r="I406" s="19"/>
      <c r="J406" s="20">
        <f>IF($H$513=TRUE,H406*O406,IF($J$511&lt;168,H406*P406,IF($J$511&lt;336,H406*Q406,IF($J$511&lt;600,H406*R406,H406*S406))))</f>
        <v>0</v>
      </c>
      <c r="K406" s="51"/>
      <c r="L406" s="66"/>
      <c r="M406" s="7"/>
      <c r="N406" s="7"/>
      <c r="O406" s="7">
        <v>16.400000000000002</v>
      </c>
      <c r="P406" s="7">
        <v>17.400000000000002</v>
      </c>
      <c r="Q406" s="7">
        <f>'[2]2026'!U472</f>
        <v>17.200000000000003</v>
      </c>
      <c r="R406" s="7">
        <f>'[2]2026'!V472</f>
        <v>17.05</v>
      </c>
      <c r="S406" s="7">
        <f>'[2]2026'!W472</f>
        <v>16.850000000000001</v>
      </c>
    </row>
    <row r="407" spans="2:35" x14ac:dyDescent="0.3">
      <c r="B407" s="54" t="s">
        <v>29</v>
      </c>
      <c r="C407" s="17" t="s">
        <v>488</v>
      </c>
      <c r="D407" s="52" t="s">
        <v>489</v>
      </c>
      <c r="E407" s="18" t="s">
        <v>14</v>
      </c>
      <c r="F407" s="52">
        <v>2023</v>
      </c>
      <c r="G407" s="27" t="s">
        <v>21</v>
      </c>
      <c r="H407" s="19"/>
      <c r="I407" s="19"/>
      <c r="J407" s="20">
        <f>IF($H$513=TRUE,H407*O407,IF($J$511&lt;168,H407*P407,IF($J$511&lt;336,H407*Q407,IF($J$511&lt;600,H407*R407,H407*S407))))</f>
        <v>0</v>
      </c>
      <c r="K407" s="51"/>
      <c r="L407" s="66"/>
      <c r="M407" s="7"/>
      <c r="N407" s="7"/>
      <c r="O407" s="7">
        <v>26.75</v>
      </c>
      <c r="P407" s="7">
        <v>27.75</v>
      </c>
      <c r="Q407" s="7">
        <f>'[2]2026'!U473</f>
        <v>27.55</v>
      </c>
      <c r="R407" s="7">
        <f>'[2]2026'!V473</f>
        <v>27.4</v>
      </c>
      <c r="S407" s="7">
        <f>'[2]2026'!W473</f>
        <v>27.2</v>
      </c>
    </row>
    <row r="408" spans="2:35" x14ac:dyDescent="0.3">
      <c r="B408" s="54" t="s">
        <v>29</v>
      </c>
      <c r="C408" s="17" t="s">
        <v>488</v>
      </c>
      <c r="D408" s="52" t="s">
        <v>489</v>
      </c>
      <c r="E408" s="18" t="s">
        <v>39</v>
      </c>
      <c r="F408" s="52">
        <v>2022</v>
      </c>
      <c r="G408" s="27" t="s">
        <v>21</v>
      </c>
      <c r="H408" s="19"/>
      <c r="I408" s="19"/>
      <c r="J408" s="20">
        <f>IF($H$513=TRUE,H408*O408,IF($J$511&lt;168,H408*P408,IF($J$511&lt;336,H408*Q408,IF($J$511&lt;600,H408*R408,H408*S408))))</f>
        <v>0</v>
      </c>
      <c r="K408" s="51"/>
      <c r="L408" s="66"/>
      <c r="M408" s="7"/>
      <c r="N408" s="7"/>
      <c r="O408" s="7">
        <v>55.75</v>
      </c>
      <c r="P408" s="7">
        <v>57.75</v>
      </c>
      <c r="Q408" s="7">
        <f>'[2]2026'!U474</f>
        <v>57.35</v>
      </c>
      <c r="R408" s="7">
        <f>'[2]2026'!V474</f>
        <v>57.05</v>
      </c>
      <c r="S408" s="7">
        <f>'[2]2026'!W474</f>
        <v>56.65</v>
      </c>
    </row>
    <row r="409" spans="2:35" ht="16.2" x14ac:dyDescent="0.35">
      <c r="B409" s="16"/>
      <c r="C409" s="65" t="s">
        <v>355</v>
      </c>
      <c r="D409" s="18"/>
      <c r="E409" s="17"/>
      <c r="F409" s="18"/>
      <c r="G409" s="17"/>
      <c r="H409" s="42"/>
      <c r="I409" s="42"/>
      <c r="J409" s="43"/>
      <c r="K409" s="51"/>
      <c r="L409" s="66"/>
      <c r="M409" s="7"/>
      <c r="N409" s="7"/>
      <c r="O409" s="7"/>
      <c r="P409" s="7"/>
      <c r="Q409" s="7"/>
      <c r="R409" s="7"/>
      <c r="S409" s="60"/>
      <c r="AB409" s="3"/>
      <c r="AC409" s="3"/>
      <c r="AD409" s="3"/>
      <c r="AE409" s="3"/>
      <c r="AF409" s="3"/>
      <c r="AG409" s="3"/>
      <c r="AH409" s="3"/>
      <c r="AI409" s="3"/>
    </row>
    <row r="410" spans="2:35" x14ac:dyDescent="0.3">
      <c r="B410" s="54" t="s">
        <v>11</v>
      </c>
      <c r="C410" s="17" t="s">
        <v>356</v>
      </c>
      <c r="D410" s="52" t="s">
        <v>11</v>
      </c>
      <c r="E410" s="18" t="s">
        <v>14</v>
      </c>
      <c r="F410" s="52">
        <v>2022</v>
      </c>
      <c r="G410" s="27" t="s">
        <v>15</v>
      </c>
      <c r="H410" s="19"/>
      <c r="I410" s="19"/>
      <c r="J410" s="20">
        <f t="shared" ref="J410:J417" si="27">IF($H$513=TRUE,H410*O410,IF($J$511&lt;168,H410*P410,IF($J$511&lt;336,H410*Q410,IF($J$511&lt;600,H410*R410,H410*S410))))</f>
        <v>0</v>
      </c>
      <c r="K410" s="51"/>
      <c r="L410" s="66"/>
      <c r="M410" s="7"/>
      <c r="N410" s="7"/>
      <c r="O410" s="7">
        <v>15.5</v>
      </c>
      <c r="P410" s="7">
        <v>16.5</v>
      </c>
      <c r="Q410" s="7">
        <f>'[2]2026'!U477</f>
        <v>16.3</v>
      </c>
      <c r="R410" s="7">
        <f>'[2]2026'!V477</f>
        <v>16.149999999999999</v>
      </c>
      <c r="S410" s="7">
        <f>'[2]2026'!W477</f>
        <v>15.95</v>
      </c>
    </row>
    <row r="411" spans="2:35" x14ac:dyDescent="0.3">
      <c r="B411" s="54" t="s">
        <v>11</v>
      </c>
      <c r="C411" s="17" t="s">
        <v>357</v>
      </c>
      <c r="D411" s="52" t="s">
        <v>11</v>
      </c>
      <c r="E411" s="18" t="s">
        <v>14</v>
      </c>
      <c r="F411" s="52">
        <v>2024</v>
      </c>
      <c r="G411" s="27" t="s">
        <v>15</v>
      </c>
      <c r="H411" s="19"/>
      <c r="I411" s="19"/>
      <c r="J411" s="20">
        <f t="shared" si="27"/>
        <v>0</v>
      </c>
      <c r="K411" s="51"/>
      <c r="L411" s="66"/>
      <c r="M411" s="7"/>
      <c r="N411" s="7"/>
      <c r="O411" s="7">
        <v>21.450000000000003</v>
      </c>
      <c r="P411" s="7">
        <v>22.450000000000003</v>
      </c>
      <c r="Q411" s="7">
        <f>'[2]2026'!U478</f>
        <v>22.250000000000004</v>
      </c>
      <c r="R411" s="7">
        <f>'[2]2026'!V478</f>
        <v>22.1</v>
      </c>
      <c r="S411" s="7">
        <f>'[2]2026'!W478</f>
        <v>21.900000000000002</v>
      </c>
    </row>
    <row r="412" spans="2:35" x14ac:dyDescent="0.3">
      <c r="B412" s="54" t="s">
        <v>11</v>
      </c>
      <c r="C412" s="17" t="s">
        <v>358</v>
      </c>
      <c r="D412" s="52" t="s">
        <v>359</v>
      </c>
      <c r="E412" s="18" t="s">
        <v>14</v>
      </c>
      <c r="F412" s="52">
        <v>2025</v>
      </c>
      <c r="G412" s="27" t="s">
        <v>15</v>
      </c>
      <c r="H412" s="19"/>
      <c r="I412" s="19"/>
      <c r="J412" s="20">
        <f t="shared" si="27"/>
        <v>0</v>
      </c>
      <c r="K412" s="51"/>
      <c r="L412" s="66"/>
      <c r="M412" s="7"/>
      <c r="N412" s="7"/>
      <c r="O412" s="7">
        <v>47.400000000000006</v>
      </c>
      <c r="P412" s="7">
        <v>48.400000000000006</v>
      </c>
      <c r="Q412" s="7">
        <f>'[2]2026'!U479</f>
        <v>48.2</v>
      </c>
      <c r="R412" s="7">
        <f>'[2]2026'!V479</f>
        <v>48.050000000000004</v>
      </c>
      <c r="S412" s="7">
        <f>'[2]2026'!W479</f>
        <v>47.850000000000009</v>
      </c>
    </row>
    <row r="413" spans="2:35" x14ac:dyDescent="0.3">
      <c r="B413" s="54" t="s">
        <v>11</v>
      </c>
      <c r="C413" s="17" t="s">
        <v>358</v>
      </c>
      <c r="D413" s="52" t="s">
        <v>360</v>
      </c>
      <c r="E413" s="18" t="s">
        <v>14</v>
      </c>
      <c r="F413" s="52">
        <v>2023</v>
      </c>
      <c r="G413" s="27" t="s">
        <v>21</v>
      </c>
      <c r="H413" s="19"/>
      <c r="I413" s="19"/>
      <c r="J413" s="20">
        <f t="shared" si="27"/>
        <v>0</v>
      </c>
      <c r="K413" s="51"/>
      <c r="L413" s="66"/>
      <c r="M413" s="7"/>
      <c r="N413" s="7"/>
      <c r="O413" s="7">
        <v>46.150000000000006</v>
      </c>
      <c r="P413" s="7">
        <v>47.150000000000006</v>
      </c>
      <c r="Q413" s="7">
        <f>'[2]2026'!U480</f>
        <v>46.95</v>
      </c>
      <c r="R413" s="7">
        <f>'[2]2026'!V480</f>
        <v>46.800000000000004</v>
      </c>
      <c r="S413" s="7">
        <f>'[2]2026'!W480</f>
        <v>46.600000000000009</v>
      </c>
    </row>
    <row r="414" spans="2:35" x14ac:dyDescent="0.3">
      <c r="B414" s="54" t="s">
        <v>11</v>
      </c>
      <c r="C414" s="17" t="s">
        <v>358</v>
      </c>
      <c r="D414" s="52" t="s">
        <v>361</v>
      </c>
      <c r="E414" s="18" t="s">
        <v>14</v>
      </c>
      <c r="F414" s="52">
        <v>2023</v>
      </c>
      <c r="G414" s="27" t="s">
        <v>21</v>
      </c>
      <c r="H414" s="19"/>
      <c r="I414" s="19"/>
      <c r="J414" s="20">
        <f t="shared" si="27"/>
        <v>0</v>
      </c>
      <c r="K414" s="51"/>
      <c r="L414" s="66"/>
      <c r="M414" s="7"/>
      <c r="N414" s="7"/>
      <c r="O414" s="7">
        <v>47.400000000000006</v>
      </c>
      <c r="P414" s="7">
        <v>48.400000000000006</v>
      </c>
      <c r="Q414" s="7">
        <f>'[2]2026'!U481</f>
        <v>48.2</v>
      </c>
      <c r="R414" s="7">
        <f>'[2]2026'!V481</f>
        <v>48.050000000000004</v>
      </c>
      <c r="S414" s="7">
        <f>'[2]2026'!W481</f>
        <v>47.850000000000009</v>
      </c>
    </row>
    <row r="415" spans="2:35" x14ac:dyDescent="0.3">
      <c r="B415" s="54" t="s">
        <v>11</v>
      </c>
      <c r="C415" s="17" t="s">
        <v>362</v>
      </c>
      <c r="D415" s="52" t="s">
        <v>11</v>
      </c>
      <c r="E415" s="18" t="s">
        <v>14</v>
      </c>
      <c r="F415" s="52">
        <v>2023</v>
      </c>
      <c r="G415" s="27" t="s">
        <v>21</v>
      </c>
      <c r="H415" s="19"/>
      <c r="I415" s="19"/>
      <c r="J415" s="20">
        <f t="shared" si="27"/>
        <v>0</v>
      </c>
      <c r="K415" s="51"/>
      <c r="L415" s="66"/>
      <c r="M415" s="7"/>
      <c r="N415" s="7"/>
      <c r="O415" s="7">
        <v>42.35</v>
      </c>
      <c r="P415" s="7">
        <v>43.35</v>
      </c>
      <c r="Q415" s="7">
        <f>'[2]2026'!U482</f>
        <v>43.15</v>
      </c>
      <c r="R415" s="7">
        <f>'[2]2026'!V482</f>
        <v>43</v>
      </c>
      <c r="S415" s="7">
        <f>'[2]2026'!W482</f>
        <v>42.800000000000004</v>
      </c>
    </row>
    <row r="416" spans="2:35" x14ac:dyDescent="0.3">
      <c r="B416" s="54" t="s">
        <v>11</v>
      </c>
      <c r="C416" s="17" t="s">
        <v>363</v>
      </c>
      <c r="D416" s="52" t="s">
        <v>11</v>
      </c>
      <c r="E416" s="18" t="s">
        <v>14</v>
      </c>
      <c r="F416" s="52">
        <v>2023</v>
      </c>
      <c r="G416" s="27" t="s">
        <v>21</v>
      </c>
      <c r="H416" s="19"/>
      <c r="I416" s="19"/>
      <c r="J416" s="20">
        <f t="shared" si="27"/>
        <v>0</v>
      </c>
      <c r="K416" s="51"/>
      <c r="L416" s="66"/>
      <c r="M416" s="7"/>
      <c r="N416" s="7"/>
      <c r="O416" s="7">
        <v>55</v>
      </c>
      <c r="P416" s="7">
        <v>56</v>
      </c>
      <c r="Q416" s="7">
        <f>'[2]2026'!U483</f>
        <v>55.8</v>
      </c>
      <c r="R416" s="7">
        <f>'[2]2026'!V483</f>
        <v>55.65</v>
      </c>
      <c r="S416" s="7">
        <f>'[2]2026'!W483</f>
        <v>55.45</v>
      </c>
    </row>
    <row r="417" spans="2:35" x14ac:dyDescent="0.3">
      <c r="B417" s="54" t="s">
        <v>11</v>
      </c>
      <c r="C417" s="17" t="s">
        <v>364</v>
      </c>
      <c r="D417" s="52" t="s">
        <v>11</v>
      </c>
      <c r="E417" s="18" t="s">
        <v>14</v>
      </c>
      <c r="F417" s="52">
        <v>2023</v>
      </c>
      <c r="G417" s="27" t="s">
        <v>21</v>
      </c>
      <c r="H417" s="19"/>
      <c r="I417" s="19"/>
      <c r="J417" s="20">
        <f t="shared" si="27"/>
        <v>0</v>
      </c>
      <c r="K417" s="51"/>
      <c r="L417" s="66"/>
      <c r="M417" s="7"/>
      <c r="N417" s="7"/>
      <c r="O417" s="7">
        <v>58.800000000000004</v>
      </c>
      <c r="P417" s="7">
        <v>59.800000000000004</v>
      </c>
      <c r="Q417" s="7">
        <f>'[2]2026'!U484</f>
        <v>59.6</v>
      </c>
      <c r="R417" s="7">
        <f>'[2]2026'!V484</f>
        <v>59.45</v>
      </c>
      <c r="S417" s="7">
        <f>'[2]2026'!W484</f>
        <v>59.250000000000007</v>
      </c>
    </row>
    <row r="418" spans="2:35" s="41" customFormat="1" ht="23.1" customHeight="1" x14ac:dyDescent="0.45">
      <c r="B418" s="69">
        <v>38</v>
      </c>
      <c r="C418" s="69" t="s">
        <v>365</v>
      </c>
      <c r="D418" s="84"/>
      <c r="E418" s="70"/>
      <c r="F418" s="70"/>
      <c r="G418" s="70"/>
      <c r="H418" s="72">
        <f>SUM(H419:H426)</f>
        <v>0</v>
      </c>
      <c r="I418" s="72">
        <f>SUM(I419:I426)</f>
        <v>0</v>
      </c>
      <c r="J418" s="83"/>
      <c r="K418" s="51"/>
      <c r="L418" s="66"/>
      <c r="M418" s="7"/>
      <c r="N418" s="7"/>
      <c r="O418" s="7"/>
      <c r="P418" s="7"/>
      <c r="Q418" s="7"/>
      <c r="R418" s="7"/>
      <c r="S418" s="7"/>
      <c r="T418" s="67"/>
      <c r="U418" s="67"/>
      <c r="V418" s="67"/>
      <c r="W418" s="67"/>
      <c r="X418" s="67"/>
      <c r="Y418" s="67"/>
      <c r="Z418" s="67"/>
      <c r="AA418" s="67"/>
      <c r="AB418" s="50"/>
      <c r="AC418" s="50"/>
      <c r="AD418" s="50"/>
      <c r="AE418" s="50"/>
      <c r="AF418" s="50"/>
      <c r="AG418" s="50"/>
      <c r="AH418" s="50"/>
      <c r="AI418" s="50"/>
    </row>
    <row r="419" spans="2:35" x14ac:dyDescent="0.3">
      <c r="B419" s="74" t="s">
        <v>36</v>
      </c>
      <c r="C419" s="75" t="s">
        <v>366</v>
      </c>
      <c r="D419" s="76" t="s">
        <v>367</v>
      </c>
      <c r="E419" s="77" t="s">
        <v>14</v>
      </c>
      <c r="F419" s="76">
        <v>2022</v>
      </c>
      <c r="G419" s="78" t="s">
        <v>15</v>
      </c>
      <c r="H419" s="79"/>
      <c r="I419" s="79"/>
      <c r="J419" s="80">
        <f t="shared" ref="J419:J426" si="28">IF($H$513=TRUE,H419*O419,IF($J$511&lt;168,H419*P419,IF($J$511&lt;336,H419*Q419,IF($J$511&lt;600,H419*R419,H419*S419))))</f>
        <v>0</v>
      </c>
      <c r="K419" s="51"/>
      <c r="L419" s="66"/>
      <c r="M419" s="7"/>
      <c r="N419" s="7"/>
      <c r="O419" s="7">
        <v>16.5</v>
      </c>
      <c r="P419" s="7">
        <v>17.5</v>
      </c>
      <c r="Q419" s="7">
        <f>'[2]2026'!U496</f>
        <v>17.3</v>
      </c>
      <c r="R419" s="7">
        <f>'[2]2026'!V496</f>
        <v>17.149999999999999</v>
      </c>
      <c r="S419" s="7">
        <f>'[2]2026'!W496</f>
        <v>16.95</v>
      </c>
    </row>
    <row r="420" spans="2:35" x14ac:dyDescent="0.3">
      <c r="B420" s="54" t="s">
        <v>36</v>
      </c>
      <c r="C420" s="17" t="s">
        <v>368</v>
      </c>
      <c r="D420" s="52" t="s">
        <v>369</v>
      </c>
      <c r="E420" s="18" t="s">
        <v>14</v>
      </c>
      <c r="F420" s="52">
        <v>2023</v>
      </c>
      <c r="G420" s="27" t="s">
        <v>15</v>
      </c>
      <c r="H420" s="19"/>
      <c r="I420" s="19"/>
      <c r="J420" s="20">
        <f t="shared" si="28"/>
        <v>0</v>
      </c>
      <c r="K420" s="51"/>
      <c r="L420" s="66"/>
      <c r="M420" s="7"/>
      <c r="N420" s="7"/>
      <c r="O420" s="7">
        <v>20.950000000000003</v>
      </c>
      <c r="P420" s="7">
        <v>21.950000000000003</v>
      </c>
      <c r="Q420" s="7">
        <f>'[2]2026'!U497</f>
        <v>21.750000000000004</v>
      </c>
      <c r="R420" s="7">
        <f>'[2]2026'!V497</f>
        <v>21.6</v>
      </c>
      <c r="S420" s="7">
        <f>'[2]2026'!W497</f>
        <v>21.400000000000002</v>
      </c>
    </row>
    <row r="421" spans="2:35" x14ac:dyDescent="0.3">
      <c r="B421" s="54" t="s">
        <v>36</v>
      </c>
      <c r="C421" s="17" t="s">
        <v>368</v>
      </c>
      <c r="D421" s="52" t="s">
        <v>370</v>
      </c>
      <c r="E421" s="18" t="s">
        <v>14</v>
      </c>
      <c r="F421" s="52">
        <v>2023</v>
      </c>
      <c r="G421" s="27" t="s">
        <v>15</v>
      </c>
      <c r="H421" s="19"/>
      <c r="I421" s="19"/>
      <c r="J421" s="20">
        <f t="shared" si="28"/>
        <v>0</v>
      </c>
      <c r="K421" s="51"/>
      <c r="L421" s="66"/>
      <c r="M421" s="7"/>
      <c r="N421" s="7"/>
      <c r="O421" s="7">
        <v>20.950000000000003</v>
      </c>
      <c r="P421" s="7">
        <v>21.950000000000003</v>
      </c>
      <c r="Q421" s="7">
        <f>'[2]2026'!U498</f>
        <v>21.750000000000004</v>
      </c>
      <c r="R421" s="7">
        <f>'[2]2026'!V498</f>
        <v>21.6</v>
      </c>
      <c r="S421" s="7">
        <f>'[2]2026'!W498</f>
        <v>21.400000000000002</v>
      </c>
    </row>
    <row r="422" spans="2:35" x14ac:dyDescent="0.3">
      <c r="B422" s="54" t="s">
        <v>36</v>
      </c>
      <c r="C422" s="17" t="s">
        <v>366</v>
      </c>
      <c r="D422" s="52" t="s">
        <v>371</v>
      </c>
      <c r="E422" s="18" t="s">
        <v>14</v>
      </c>
      <c r="F422" s="52">
        <v>2024</v>
      </c>
      <c r="G422" s="27" t="s">
        <v>21</v>
      </c>
      <c r="H422" s="19"/>
      <c r="I422" s="19"/>
      <c r="J422" s="20">
        <f t="shared" si="28"/>
        <v>0</v>
      </c>
      <c r="K422" s="51"/>
      <c r="L422" s="66"/>
      <c r="M422" s="7"/>
      <c r="N422" s="7"/>
      <c r="O422" s="7">
        <v>16.5</v>
      </c>
      <c r="P422" s="7">
        <v>17.5</v>
      </c>
      <c r="Q422" s="7">
        <f>'[2]2026'!U499</f>
        <v>17.3</v>
      </c>
      <c r="R422" s="7">
        <f>'[2]2026'!V499</f>
        <v>17.149999999999999</v>
      </c>
      <c r="S422" s="7">
        <f>'[2]2026'!W499</f>
        <v>16.95</v>
      </c>
    </row>
    <row r="423" spans="2:35" x14ac:dyDescent="0.3">
      <c r="B423" s="54" t="s">
        <v>36</v>
      </c>
      <c r="C423" s="17" t="s">
        <v>368</v>
      </c>
      <c r="D423" s="52" t="s">
        <v>372</v>
      </c>
      <c r="E423" s="18" t="s">
        <v>14</v>
      </c>
      <c r="F423" s="52">
        <v>2023</v>
      </c>
      <c r="G423" s="27" t="s">
        <v>21</v>
      </c>
      <c r="H423" s="19"/>
      <c r="I423" s="19"/>
      <c r="J423" s="20">
        <f t="shared" si="28"/>
        <v>0</v>
      </c>
      <c r="K423" s="51"/>
      <c r="L423" s="66"/>
      <c r="M423" s="7"/>
      <c r="N423" s="7"/>
      <c r="O423" s="7">
        <v>20.950000000000003</v>
      </c>
      <c r="P423" s="7">
        <v>21.950000000000003</v>
      </c>
      <c r="Q423" s="7">
        <f>'[2]2026'!U500</f>
        <v>21.750000000000004</v>
      </c>
      <c r="R423" s="7">
        <f>'[2]2026'!V500</f>
        <v>21.6</v>
      </c>
      <c r="S423" s="7">
        <f>'[2]2026'!W500</f>
        <v>21.400000000000002</v>
      </c>
    </row>
    <row r="424" spans="2:35" x14ac:dyDescent="0.3">
      <c r="B424" s="54" t="s">
        <v>36</v>
      </c>
      <c r="C424" s="17" t="s">
        <v>368</v>
      </c>
      <c r="D424" s="52" t="s">
        <v>370</v>
      </c>
      <c r="E424" s="18" t="s">
        <v>14</v>
      </c>
      <c r="F424" s="52">
        <v>2023</v>
      </c>
      <c r="G424" s="27" t="s">
        <v>21</v>
      </c>
      <c r="H424" s="19"/>
      <c r="I424" s="19"/>
      <c r="J424" s="20">
        <f t="shared" si="28"/>
        <v>0</v>
      </c>
      <c r="K424" s="51"/>
      <c r="L424" s="66"/>
      <c r="M424" s="7"/>
      <c r="N424" s="7"/>
      <c r="O424" s="7">
        <v>20.950000000000003</v>
      </c>
      <c r="P424" s="7">
        <v>21.950000000000003</v>
      </c>
      <c r="Q424" s="7">
        <f>'[2]2026'!U501</f>
        <v>21.750000000000004</v>
      </c>
      <c r="R424" s="7">
        <f>'[2]2026'!V501</f>
        <v>21.6</v>
      </c>
      <c r="S424" s="7">
        <f>'[2]2026'!W501</f>
        <v>21.400000000000002</v>
      </c>
    </row>
    <row r="425" spans="2:35" x14ac:dyDescent="0.3">
      <c r="B425" s="54" t="s">
        <v>36</v>
      </c>
      <c r="C425" s="17" t="s">
        <v>368</v>
      </c>
      <c r="D425" s="52" t="s">
        <v>369</v>
      </c>
      <c r="E425" s="18" t="s">
        <v>14</v>
      </c>
      <c r="F425" s="52">
        <v>2023</v>
      </c>
      <c r="G425" s="27" t="s">
        <v>21</v>
      </c>
      <c r="H425" s="19"/>
      <c r="I425" s="19"/>
      <c r="J425" s="20">
        <f t="shared" si="28"/>
        <v>0</v>
      </c>
      <c r="K425" s="51"/>
      <c r="L425" s="66"/>
      <c r="M425" s="7"/>
      <c r="N425" s="7"/>
      <c r="O425" s="7">
        <v>20.950000000000003</v>
      </c>
      <c r="P425" s="7">
        <v>21.950000000000003</v>
      </c>
      <c r="Q425" s="7">
        <f>'[2]2026'!U502</f>
        <v>21.750000000000004</v>
      </c>
      <c r="R425" s="7">
        <f>'[2]2026'!V502</f>
        <v>21.6</v>
      </c>
      <c r="S425" s="7">
        <f>'[2]2026'!W502</f>
        <v>21.400000000000002</v>
      </c>
    </row>
    <row r="426" spans="2:35" x14ac:dyDescent="0.3">
      <c r="B426" s="54" t="s">
        <v>36</v>
      </c>
      <c r="C426" s="17" t="s">
        <v>368</v>
      </c>
      <c r="D426" s="52" t="s">
        <v>373</v>
      </c>
      <c r="E426" s="18" t="s">
        <v>14</v>
      </c>
      <c r="F426" s="52">
        <v>2021</v>
      </c>
      <c r="G426" s="27" t="s">
        <v>21</v>
      </c>
      <c r="H426" s="19"/>
      <c r="I426" s="19"/>
      <c r="J426" s="20">
        <f t="shared" si="28"/>
        <v>0</v>
      </c>
      <c r="K426" s="51"/>
      <c r="L426" s="66"/>
      <c r="M426" s="7"/>
      <c r="N426" s="7"/>
      <c r="O426" s="7">
        <v>32.35</v>
      </c>
      <c r="P426" s="7">
        <v>33.35</v>
      </c>
      <c r="Q426" s="7">
        <f>'[2]2026'!U503</f>
        <v>33.15</v>
      </c>
      <c r="R426" s="7">
        <f>'[2]2026'!V503</f>
        <v>33</v>
      </c>
      <c r="S426" s="7">
        <f>'[2]2026'!W503</f>
        <v>32.800000000000004</v>
      </c>
    </row>
    <row r="427" spans="2:35" s="41" customFormat="1" ht="23.1" customHeight="1" x14ac:dyDescent="0.45">
      <c r="B427" s="69">
        <v>39</v>
      </c>
      <c r="C427" s="69" t="s">
        <v>374</v>
      </c>
      <c r="D427" s="84"/>
      <c r="E427" s="70"/>
      <c r="F427" s="70"/>
      <c r="G427" s="70"/>
      <c r="H427" s="97">
        <f>SUM(H428:H435)+H432</f>
        <v>0</v>
      </c>
      <c r="I427" s="97">
        <f>SUM(I428:I435)+I432</f>
        <v>0</v>
      </c>
      <c r="J427" s="83"/>
      <c r="K427" s="51"/>
      <c r="L427" s="66"/>
      <c r="M427" s="7"/>
      <c r="N427" s="7"/>
      <c r="O427" s="7"/>
      <c r="P427" s="7"/>
      <c r="Q427" s="7"/>
      <c r="R427" s="7"/>
      <c r="S427" s="7"/>
      <c r="T427" s="67"/>
      <c r="U427" s="67"/>
      <c r="V427" s="67"/>
      <c r="W427" s="67"/>
      <c r="X427" s="67"/>
      <c r="Y427" s="67"/>
      <c r="Z427" s="67"/>
      <c r="AA427" s="67"/>
      <c r="AB427" s="50"/>
      <c r="AC427" s="50"/>
      <c r="AD427" s="50"/>
      <c r="AE427" s="50"/>
      <c r="AF427" s="50"/>
      <c r="AG427" s="50"/>
      <c r="AH427" s="50"/>
      <c r="AI427" s="50"/>
    </row>
    <row r="428" spans="2:35" x14ac:dyDescent="0.3">
      <c r="B428" s="74" t="s">
        <v>36</v>
      </c>
      <c r="C428" s="75" t="s">
        <v>375</v>
      </c>
      <c r="D428" s="76" t="s">
        <v>11</v>
      </c>
      <c r="E428" s="77" t="s">
        <v>14</v>
      </c>
      <c r="F428" s="76">
        <v>2025</v>
      </c>
      <c r="G428" s="78" t="s">
        <v>15</v>
      </c>
      <c r="H428" s="19"/>
      <c r="I428" s="19"/>
      <c r="J428" s="80">
        <f t="shared" ref="J428:J435" si="29">IF($H$513=TRUE,H428*O428,IF($J$511&lt;168,H428*P428,IF($J$511&lt;336,H428*Q428,IF($J$511&lt;600,H428*R428,H428*S428))))</f>
        <v>0</v>
      </c>
      <c r="K428" s="51"/>
      <c r="L428" s="66"/>
      <c r="M428" s="7"/>
      <c r="N428" s="7"/>
      <c r="O428" s="7">
        <v>7.15</v>
      </c>
      <c r="P428" s="7">
        <v>8.15</v>
      </c>
      <c r="Q428" s="7">
        <f>'[2]2026'!U507</f>
        <v>7.95</v>
      </c>
      <c r="R428" s="7">
        <f>'[2]2026'!V507</f>
        <v>7.8000000000000007</v>
      </c>
      <c r="S428" s="7">
        <f>'[2]2026'!W507</f>
        <v>7.6000000000000005</v>
      </c>
    </row>
    <row r="429" spans="2:35" x14ac:dyDescent="0.3">
      <c r="B429" s="74" t="s">
        <v>36</v>
      </c>
      <c r="C429" s="75" t="s">
        <v>376</v>
      </c>
      <c r="D429" s="76" t="s">
        <v>11</v>
      </c>
      <c r="E429" s="77" t="s">
        <v>14</v>
      </c>
      <c r="F429" s="76">
        <v>2025</v>
      </c>
      <c r="G429" s="78" t="s">
        <v>15</v>
      </c>
      <c r="H429" s="19"/>
      <c r="I429" s="19"/>
      <c r="J429" s="80">
        <f t="shared" si="29"/>
        <v>0</v>
      </c>
      <c r="K429" s="51"/>
      <c r="L429" s="66"/>
      <c r="M429" s="7"/>
      <c r="N429" s="7"/>
      <c r="O429" s="7">
        <v>7.7</v>
      </c>
      <c r="P429" s="7">
        <v>8.6999999999999993</v>
      </c>
      <c r="Q429" s="7">
        <f>'[2]2026'!U508</f>
        <v>8.5</v>
      </c>
      <c r="R429" s="7">
        <f>'[2]2026'!V508</f>
        <v>8.35</v>
      </c>
      <c r="S429" s="7">
        <f>'[2]2026'!W508</f>
        <v>8.1499999999999986</v>
      </c>
    </row>
    <row r="430" spans="2:35" x14ac:dyDescent="0.3">
      <c r="B430" s="74" t="s">
        <v>36</v>
      </c>
      <c r="C430" s="75" t="s">
        <v>490</v>
      </c>
      <c r="D430" s="76" t="s">
        <v>11</v>
      </c>
      <c r="E430" s="77" t="s">
        <v>14</v>
      </c>
      <c r="F430" s="76">
        <v>2024</v>
      </c>
      <c r="G430" s="78" t="s">
        <v>15</v>
      </c>
      <c r="H430" s="19"/>
      <c r="I430" s="19"/>
      <c r="J430" s="80">
        <f t="shared" si="29"/>
        <v>0</v>
      </c>
      <c r="K430" s="51"/>
      <c r="L430" s="66"/>
      <c r="M430" s="7"/>
      <c r="N430" s="7"/>
      <c r="O430" s="7">
        <v>9.1</v>
      </c>
      <c r="P430" s="7">
        <v>10.1</v>
      </c>
      <c r="Q430" s="7">
        <f>'[2]2026'!U509</f>
        <v>9.9</v>
      </c>
      <c r="R430" s="7">
        <f>'[2]2026'!V509</f>
        <v>9.75</v>
      </c>
      <c r="S430" s="7">
        <f>'[2]2026'!W509</f>
        <v>9.5499999999999989</v>
      </c>
    </row>
    <row r="431" spans="2:35" x14ac:dyDescent="0.3">
      <c r="B431" s="74" t="s">
        <v>36</v>
      </c>
      <c r="C431" s="75" t="s">
        <v>377</v>
      </c>
      <c r="D431" s="76" t="s">
        <v>11</v>
      </c>
      <c r="E431" s="77" t="s">
        <v>14</v>
      </c>
      <c r="F431" s="76">
        <v>2025</v>
      </c>
      <c r="G431" s="78" t="s">
        <v>15</v>
      </c>
      <c r="H431" s="19"/>
      <c r="I431" s="19"/>
      <c r="J431" s="80">
        <f t="shared" si="29"/>
        <v>0</v>
      </c>
      <c r="K431" s="51"/>
      <c r="L431" s="66"/>
      <c r="M431" s="7"/>
      <c r="N431" s="7"/>
      <c r="O431" s="7">
        <v>10.950000000000001</v>
      </c>
      <c r="P431" s="7">
        <v>11.950000000000001</v>
      </c>
      <c r="Q431" s="7">
        <f>'[2]2026'!U510</f>
        <v>11.750000000000002</v>
      </c>
      <c r="R431" s="7">
        <f>'[2]2026'!V510</f>
        <v>11.600000000000001</v>
      </c>
      <c r="S431" s="7">
        <f>'[2]2026'!W510</f>
        <v>11.4</v>
      </c>
    </row>
    <row r="432" spans="2:35" x14ac:dyDescent="0.3">
      <c r="B432" s="74" t="s">
        <v>36</v>
      </c>
      <c r="C432" s="75" t="s">
        <v>377</v>
      </c>
      <c r="D432" s="76" t="s">
        <v>11</v>
      </c>
      <c r="E432" s="77" t="s">
        <v>39</v>
      </c>
      <c r="F432" s="76">
        <v>2023</v>
      </c>
      <c r="G432" s="78" t="s">
        <v>15</v>
      </c>
      <c r="H432" s="19"/>
      <c r="I432" s="19"/>
      <c r="J432" s="80">
        <f t="shared" si="29"/>
        <v>0</v>
      </c>
      <c r="K432" s="51"/>
      <c r="L432" s="66"/>
      <c r="M432" s="7"/>
      <c r="N432" s="7"/>
      <c r="O432" s="7">
        <v>23.1</v>
      </c>
      <c r="P432" s="7">
        <v>25.1</v>
      </c>
      <c r="Q432" s="7">
        <f>'[2]2026'!U511</f>
        <v>24.700000000000003</v>
      </c>
      <c r="R432" s="7">
        <f>'[2]2026'!V511</f>
        <v>24.400000000000002</v>
      </c>
      <c r="S432" s="7">
        <f>'[2]2026'!W511</f>
        <v>24</v>
      </c>
    </row>
    <row r="433" spans="2:35" x14ac:dyDescent="0.3">
      <c r="B433" s="74" t="s">
        <v>36</v>
      </c>
      <c r="C433" s="75" t="s">
        <v>377</v>
      </c>
      <c r="D433" s="76" t="s">
        <v>378</v>
      </c>
      <c r="E433" s="77" t="s">
        <v>14</v>
      </c>
      <c r="F433" s="76">
        <v>2023</v>
      </c>
      <c r="G433" s="78" t="s">
        <v>15</v>
      </c>
      <c r="H433" s="19"/>
      <c r="I433" s="19"/>
      <c r="J433" s="80">
        <f t="shared" si="29"/>
        <v>0</v>
      </c>
      <c r="K433" s="51"/>
      <c r="L433" s="66"/>
      <c r="M433" s="7"/>
      <c r="N433" s="7"/>
      <c r="O433" s="7">
        <v>13.350000000000001</v>
      </c>
      <c r="P433" s="7">
        <v>14.350000000000001</v>
      </c>
      <c r="Q433" s="7">
        <f>'[2]2026'!U512</f>
        <v>14.150000000000002</v>
      </c>
      <c r="R433" s="7">
        <f>'[2]2026'!V512</f>
        <v>14.000000000000002</v>
      </c>
      <c r="S433" s="7">
        <f>'[2]2026'!W512</f>
        <v>13.8</v>
      </c>
    </row>
    <row r="434" spans="2:35" x14ac:dyDescent="0.3">
      <c r="B434" s="74" t="s">
        <v>11</v>
      </c>
      <c r="C434" s="75" t="s">
        <v>379</v>
      </c>
      <c r="D434" s="76" t="s">
        <v>380</v>
      </c>
      <c r="E434" s="77" t="s">
        <v>14</v>
      </c>
      <c r="F434" s="76">
        <v>2023</v>
      </c>
      <c r="G434" s="78" t="s">
        <v>15</v>
      </c>
      <c r="H434" s="19"/>
      <c r="I434" s="19"/>
      <c r="J434" s="80">
        <f t="shared" si="29"/>
        <v>0</v>
      </c>
      <c r="K434" s="51"/>
      <c r="L434" s="66"/>
      <c r="M434" s="7"/>
      <c r="N434" s="7"/>
      <c r="O434" s="7">
        <v>16.900000000000002</v>
      </c>
      <c r="P434" s="7">
        <v>17.900000000000002</v>
      </c>
      <c r="Q434" s="7">
        <f>'[2]2026'!U513</f>
        <v>17.700000000000003</v>
      </c>
      <c r="R434" s="7">
        <f>'[2]2026'!V513</f>
        <v>17.55</v>
      </c>
      <c r="S434" s="7">
        <f>'[2]2026'!W513</f>
        <v>17.350000000000001</v>
      </c>
    </row>
    <row r="435" spans="2:35" x14ac:dyDescent="0.3">
      <c r="B435" s="74" t="s">
        <v>29</v>
      </c>
      <c r="C435" s="75" t="s">
        <v>338</v>
      </c>
      <c r="D435" s="76" t="s">
        <v>11</v>
      </c>
      <c r="E435" s="77" t="s">
        <v>14</v>
      </c>
      <c r="F435" s="76">
        <v>2022</v>
      </c>
      <c r="G435" s="78" t="s">
        <v>21</v>
      </c>
      <c r="H435" s="19"/>
      <c r="I435" s="19"/>
      <c r="J435" s="80">
        <f t="shared" si="29"/>
        <v>0</v>
      </c>
      <c r="K435" s="51"/>
      <c r="L435" s="66"/>
      <c r="M435" s="7"/>
      <c r="N435" s="7"/>
      <c r="O435" s="7">
        <v>10.8</v>
      </c>
      <c r="P435" s="7">
        <v>11.8</v>
      </c>
      <c r="Q435" s="7">
        <f>'[2]2026'!U514</f>
        <v>11.600000000000001</v>
      </c>
      <c r="R435" s="7">
        <f>'[2]2026'!V514</f>
        <v>11.450000000000001</v>
      </c>
      <c r="S435" s="7">
        <f>'[2]2026'!W514</f>
        <v>11.25</v>
      </c>
    </row>
    <row r="436" spans="2:35" s="41" customFormat="1" ht="23.1" customHeight="1" x14ac:dyDescent="0.45">
      <c r="B436" s="69">
        <v>40</v>
      </c>
      <c r="C436" s="69" t="s">
        <v>381</v>
      </c>
      <c r="D436" s="84"/>
      <c r="E436" s="70"/>
      <c r="F436" s="70"/>
      <c r="G436" s="70"/>
      <c r="H436" s="97">
        <f>SUM(H437:H447)+H443</f>
        <v>0</v>
      </c>
      <c r="I436" s="97">
        <f>SUM(I437:I447)+I443</f>
        <v>0</v>
      </c>
      <c r="J436" s="83"/>
      <c r="K436" s="51"/>
      <c r="L436" s="66"/>
      <c r="M436" s="7"/>
      <c r="N436" s="7"/>
      <c r="O436" s="7"/>
      <c r="P436" s="7"/>
      <c r="Q436" s="7"/>
      <c r="R436" s="7"/>
      <c r="S436" s="7"/>
      <c r="T436" s="67"/>
      <c r="U436" s="67"/>
      <c r="V436" s="67"/>
      <c r="W436" s="67"/>
      <c r="X436" s="67"/>
      <c r="Y436" s="67"/>
      <c r="Z436" s="67"/>
      <c r="AA436" s="67"/>
      <c r="AB436" s="50"/>
      <c r="AC436" s="50"/>
      <c r="AD436" s="50"/>
      <c r="AE436" s="50"/>
      <c r="AF436" s="50"/>
      <c r="AG436" s="50"/>
      <c r="AH436" s="50"/>
      <c r="AI436" s="50"/>
    </row>
    <row r="437" spans="2:35" x14ac:dyDescent="0.3">
      <c r="B437" s="74" t="s">
        <v>11</v>
      </c>
      <c r="C437" s="75" t="s">
        <v>382</v>
      </c>
      <c r="D437" s="76" t="s">
        <v>11</v>
      </c>
      <c r="E437" s="77" t="s">
        <v>14</v>
      </c>
      <c r="F437" s="76">
        <v>2022</v>
      </c>
      <c r="G437" s="78" t="s">
        <v>15</v>
      </c>
      <c r="H437" s="19"/>
      <c r="I437" s="19"/>
      <c r="J437" s="80">
        <f t="shared" ref="J437:J447" si="30">IF($H$513=TRUE,H437*O437,IF($J$511&lt;168,H437*P437,IF($J$511&lt;336,H437*Q437,IF($J$511&lt;600,H437*R437,H437*S437))))</f>
        <v>0</v>
      </c>
      <c r="K437" s="51"/>
      <c r="L437" s="66"/>
      <c r="M437" s="7"/>
      <c r="N437" s="7"/>
      <c r="O437" s="7">
        <v>7.15</v>
      </c>
      <c r="P437" s="7">
        <v>8.15</v>
      </c>
      <c r="Q437" s="7">
        <f>'[2]2026'!U518</f>
        <v>7.95</v>
      </c>
      <c r="R437" s="7">
        <f>'[2]2026'!V518</f>
        <v>7.8000000000000007</v>
      </c>
      <c r="S437" s="7">
        <f>'[2]2026'!W518</f>
        <v>7.6000000000000005</v>
      </c>
    </row>
    <row r="438" spans="2:35" x14ac:dyDescent="0.3">
      <c r="B438" s="74" t="s">
        <v>11</v>
      </c>
      <c r="C438" s="75" t="s">
        <v>383</v>
      </c>
      <c r="D438" s="76" t="s">
        <v>505</v>
      </c>
      <c r="E438" s="77" t="s">
        <v>14</v>
      </c>
      <c r="F438" s="76">
        <v>2022</v>
      </c>
      <c r="G438" s="78" t="s">
        <v>15</v>
      </c>
      <c r="H438" s="19"/>
      <c r="I438" s="19"/>
      <c r="J438" s="80">
        <f t="shared" si="30"/>
        <v>0</v>
      </c>
      <c r="K438" s="51"/>
      <c r="L438" s="66"/>
      <c r="M438" s="7"/>
      <c r="N438" s="7"/>
      <c r="O438" s="7">
        <v>9.5500000000000007</v>
      </c>
      <c r="P438" s="7">
        <v>10.55</v>
      </c>
      <c r="Q438" s="7">
        <f>'[2]2026'!U519</f>
        <v>10.350000000000001</v>
      </c>
      <c r="R438" s="7">
        <f>'[2]2026'!V519</f>
        <v>10.200000000000001</v>
      </c>
      <c r="S438" s="7">
        <f>'[2]2026'!W519</f>
        <v>10</v>
      </c>
    </row>
    <row r="439" spans="2:35" x14ac:dyDescent="0.3">
      <c r="B439" s="74" t="s">
        <v>11</v>
      </c>
      <c r="C439" s="75" t="s">
        <v>384</v>
      </c>
      <c r="D439" s="76" t="s">
        <v>11</v>
      </c>
      <c r="E439" s="77" t="s">
        <v>14</v>
      </c>
      <c r="F439" s="76">
        <v>2022</v>
      </c>
      <c r="G439" s="78" t="s">
        <v>15</v>
      </c>
      <c r="H439" s="19"/>
      <c r="I439" s="19"/>
      <c r="J439" s="80">
        <f t="shared" si="30"/>
        <v>0</v>
      </c>
      <c r="K439" s="51"/>
      <c r="L439" s="66"/>
      <c r="M439" s="7"/>
      <c r="N439" s="7"/>
      <c r="O439" s="7">
        <v>12.450000000000001</v>
      </c>
      <c r="P439" s="7">
        <v>13.450000000000001</v>
      </c>
      <c r="Q439" s="7">
        <f>'[2]2026'!U520</f>
        <v>13.250000000000002</v>
      </c>
      <c r="R439" s="7">
        <f>'[2]2026'!V520</f>
        <v>13.100000000000001</v>
      </c>
      <c r="S439" s="7">
        <f>'[2]2026'!W520</f>
        <v>12.9</v>
      </c>
    </row>
    <row r="440" spans="2:35" x14ac:dyDescent="0.3">
      <c r="B440" s="74" t="s">
        <v>11</v>
      </c>
      <c r="C440" s="75" t="s">
        <v>385</v>
      </c>
      <c r="D440" s="76" t="s">
        <v>386</v>
      </c>
      <c r="E440" s="77" t="s">
        <v>14</v>
      </c>
      <c r="F440" s="76">
        <v>2022</v>
      </c>
      <c r="G440" s="78" t="s">
        <v>15</v>
      </c>
      <c r="H440" s="19"/>
      <c r="I440" s="19"/>
      <c r="J440" s="80">
        <f t="shared" si="30"/>
        <v>0</v>
      </c>
      <c r="K440" s="51"/>
      <c r="L440" s="66"/>
      <c r="M440" s="7"/>
      <c r="N440" s="7"/>
      <c r="O440" s="7">
        <v>16.75</v>
      </c>
      <c r="P440" s="7">
        <v>17.75</v>
      </c>
      <c r="Q440" s="7">
        <f>'[2]2026'!U521</f>
        <v>17.55</v>
      </c>
      <c r="R440" s="7">
        <f>'[2]2026'!V521</f>
        <v>17.399999999999999</v>
      </c>
      <c r="S440" s="7">
        <f>'[2]2026'!W521</f>
        <v>17.2</v>
      </c>
    </row>
    <row r="441" spans="2:35" x14ac:dyDescent="0.3">
      <c r="B441" s="74" t="s">
        <v>11</v>
      </c>
      <c r="C441" s="75" t="s">
        <v>387</v>
      </c>
      <c r="D441" s="76" t="s">
        <v>388</v>
      </c>
      <c r="E441" s="77" t="s">
        <v>14</v>
      </c>
      <c r="F441" s="76">
        <v>2020</v>
      </c>
      <c r="G441" s="78" t="s">
        <v>15</v>
      </c>
      <c r="H441" s="19"/>
      <c r="I441" s="19"/>
      <c r="J441" s="80">
        <f t="shared" si="30"/>
        <v>0</v>
      </c>
      <c r="K441" s="51"/>
      <c r="L441" s="66"/>
      <c r="M441" s="7"/>
      <c r="N441" s="7"/>
      <c r="O441" s="7">
        <v>28.55</v>
      </c>
      <c r="P441" s="7">
        <v>29.55</v>
      </c>
      <c r="Q441" s="7">
        <f>'[2]2026'!U522</f>
        <v>29.35</v>
      </c>
      <c r="R441" s="7">
        <f>'[2]2026'!V522</f>
        <v>29.2</v>
      </c>
      <c r="S441" s="7">
        <f>'[2]2026'!W522</f>
        <v>29</v>
      </c>
    </row>
    <row r="442" spans="2:35" x14ac:dyDescent="0.3">
      <c r="B442" s="74" t="s">
        <v>11</v>
      </c>
      <c r="C442" s="75" t="s">
        <v>389</v>
      </c>
      <c r="D442" s="76" t="s">
        <v>505</v>
      </c>
      <c r="E442" s="77" t="s">
        <v>14</v>
      </c>
      <c r="F442" s="76">
        <v>2023</v>
      </c>
      <c r="G442" s="78" t="s">
        <v>21</v>
      </c>
      <c r="H442" s="19"/>
      <c r="I442" s="19"/>
      <c r="J442" s="80">
        <f t="shared" si="30"/>
        <v>0</v>
      </c>
      <c r="K442" s="51"/>
      <c r="L442" s="66"/>
      <c r="M442" s="7"/>
      <c r="N442" s="7"/>
      <c r="O442" s="7">
        <v>9.9500000000000011</v>
      </c>
      <c r="P442" s="7">
        <v>10.950000000000001</v>
      </c>
      <c r="Q442" s="7">
        <f>'[2]2026'!U523</f>
        <v>10.750000000000002</v>
      </c>
      <c r="R442" s="7">
        <f>'[2]2026'!V523</f>
        <v>10.600000000000001</v>
      </c>
      <c r="S442" s="7">
        <f>'[2]2026'!W523</f>
        <v>10.4</v>
      </c>
    </row>
    <row r="443" spans="2:35" x14ac:dyDescent="0.3">
      <c r="B443" s="74" t="s">
        <v>11</v>
      </c>
      <c r="C443" s="75" t="s">
        <v>389</v>
      </c>
      <c r="D443" s="76" t="s">
        <v>505</v>
      </c>
      <c r="E443" s="77" t="s">
        <v>39</v>
      </c>
      <c r="F443" s="76">
        <v>2023</v>
      </c>
      <c r="G443" s="78" t="s">
        <v>21</v>
      </c>
      <c r="H443" s="19"/>
      <c r="I443" s="19"/>
      <c r="J443" s="80">
        <f t="shared" si="30"/>
        <v>0</v>
      </c>
      <c r="K443" s="51"/>
      <c r="L443" s="66"/>
      <c r="M443" s="7"/>
      <c r="N443" s="7"/>
      <c r="O443" s="7">
        <v>22.200000000000003</v>
      </c>
      <c r="P443" s="7">
        <v>24.200000000000003</v>
      </c>
      <c r="Q443" s="7">
        <f>'[2]2026'!U524</f>
        <v>23.800000000000004</v>
      </c>
      <c r="R443" s="7">
        <f>'[2]2026'!V524</f>
        <v>23.500000000000004</v>
      </c>
      <c r="S443" s="7">
        <f>'[2]2026'!W524</f>
        <v>23.1</v>
      </c>
    </row>
    <row r="444" spans="2:35" x14ac:dyDescent="0.3">
      <c r="B444" s="74" t="s">
        <v>11</v>
      </c>
      <c r="C444" s="75" t="s">
        <v>384</v>
      </c>
      <c r="D444" s="76" t="s">
        <v>390</v>
      </c>
      <c r="E444" s="77" t="s">
        <v>14</v>
      </c>
      <c r="F444" s="76">
        <v>2024</v>
      </c>
      <c r="G444" s="78" t="s">
        <v>21</v>
      </c>
      <c r="H444" s="19"/>
      <c r="I444" s="19"/>
      <c r="J444" s="80">
        <f t="shared" si="30"/>
        <v>0</v>
      </c>
      <c r="K444" s="51"/>
      <c r="L444" s="66"/>
      <c r="M444" s="7"/>
      <c r="N444" s="7"/>
      <c r="O444" s="7">
        <v>11.850000000000001</v>
      </c>
      <c r="P444" s="7">
        <v>12.850000000000001</v>
      </c>
      <c r="Q444" s="7">
        <f>'[2]2026'!U525</f>
        <v>12.650000000000002</v>
      </c>
      <c r="R444" s="7">
        <f>'[2]2026'!V525</f>
        <v>12.500000000000002</v>
      </c>
      <c r="S444" s="7">
        <f>'[2]2026'!W525</f>
        <v>12.3</v>
      </c>
    </row>
    <row r="445" spans="2:35" x14ac:dyDescent="0.3">
      <c r="B445" s="74" t="s">
        <v>11</v>
      </c>
      <c r="C445" s="75" t="s">
        <v>389</v>
      </c>
      <c r="D445" s="76" t="s">
        <v>391</v>
      </c>
      <c r="E445" s="77" t="s">
        <v>14</v>
      </c>
      <c r="F445" s="76">
        <v>2022</v>
      </c>
      <c r="G445" s="78" t="s">
        <v>21</v>
      </c>
      <c r="H445" s="19"/>
      <c r="I445" s="19"/>
      <c r="J445" s="80">
        <f t="shared" si="30"/>
        <v>0</v>
      </c>
      <c r="K445" s="51"/>
      <c r="L445" s="66"/>
      <c r="M445" s="7"/>
      <c r="N445" s="7"/>
      <c r="O445" s="7">
        <v>16.400000000000002</v>
      </c>
      <c r="P445" s="7">
        <v>17.400000000000002</v>
      </c>
      <c r="Q445" s="7">
        <f>'[2]2026'!U526</f>
        <v>17.200000000000003</v>
      </c>
      <c r="R445" s="7">
        <f>'[2]2026'!V526</f>
        <v>17.05</v>
      </c>
      <c r="S445" s="7">
        <f>'[2]2026'!W526</f>
        <v>16.850000000000001</v>
      </c>
    </row>
    <row r="446" spans="2:35" x14ac:dyDescent="0.3">
      <c r="B446" s="74" t="s">
        <v>11</v>
      </c>
      <c r="C446" s="75" t="s">
        <v>385</v>
      </c>
      <c r="D446" s="76" t="s">
        <v>392</v>
      </c>
      <c r="E446" s="77" t="s">
        <v>14</v>
      </c>
      <c r="F446" s="76">
        <v>2022</v>
      </c>
      <c r="G446" s="78" t="s">
        <v>21</v>
      </c>
      <c r="H446" s="19"/>
      <c r="I446" s="19"/>
      <c r="J446" s="80">
        <f t="shared" si="30"/>
        <v>0</v>
      </c>
      <c r="K446" s="51"/>
      <c r="L446" s="66"/>
      <c r="M446" s="7"/>
      <c r="N446" s="7"/>
      <c r="O446" s="7">
        <v>16.650000000000002</v>
      </c>
      <c r="P446" s="7">
        <v>17.650000000000002</v>
      </c>
      <c r="Q446" s="7">
        <f>'[2]2026'!U527</f>
        <v>17.450000000000003</v>
      </c>
      <c r="R446" s="7">
        <f>'[2]2026'!V527</f>
        <v>17.3</v>
      </c>
      <c r="S446" s="7">
        <f>'[2]2026'!W527</f>
        <v>17.100000000000001</v>
      </c>
    </row>
    <row r="447" spans="2:35" x14ac:dyDescent="0.3">
      <c r="B447" s="74" t="s">
        <v>11</v>
      </c>
      <c r="C447" s="75" t="s">
        <v>393</v>
      </c>
      <c r="D447" s="76" t="s">
        <v>394</v>
      </c>
      <c r="E447" s="77" t="s">
        <v>14</v>
      </c>
      <c r="F447" s="76">
        <v>2018</v>
      </c>
      <c r="G447" s="78" t="s">
        <v>21</v>
      </c>
      <c r="H447" s="19"/>
      <c r="I447" s="19"/>
      <c r="J447" s="80">
        <f t="shared" si="30"/>
        <v>0</v>
      </c>
      <c r="K447" s="51"/>
      <c r="L447" s="66"/>
      <c r="M447" s="7"/>
      <c r="N447" s="7"/>
      <c r="O447" s="7">
        <v>62.6</v>
      </c>
      <c r="P447" s="7">
        <v>63.6</v>
      </c>
      <c r="Q447" s="7">
        <f>'[2]2026'!U528</f>
        <v>63.4</v>
      </c>
      <c r="R447" s="7">
        <f>'[2]2026'!V528</f>
        <v>63.25</v>
      </c>
      <c r="S447" s="7">
        <f>'[2]2026'!W528</f>
        <v>63.050000000000004</v>
      </c>
    </row>
    <row r="448" spans="2:35" ht="23.1" customHeight="1" x14ac:dyDescent="0.45">
      <c r="B448" s="68">
        <v>41</v>
      </c>
      <c r="C448" s="69" t="s">
        <v>395</v>
      </c>
      <c r="D448" s="90"/>
      <c r="E448" s="71"/>
      <c r="F448" s="71"/>
      <c r="G448" s="71"/>
      <c r="H448" s="72" cm="1">
        <f t="array" ref="H448">SUM(H450:H502+H502+H500+H498+H486+H478+H464+H459)</f>
        <v>0</v>
      </c>
      <c r="I448" s="94">
        <f>SUM(I450:I462)+SUM(I464:I494)+SUM(I496:I502)+I502+I500+I498+I486+I478+I464+I459-I495-I463</f>
        <v>0</v>
      </c>
      <c r="J448" s="73"/>
      <c r="K448" s="51"/>
      <c r="L448" s="66"/>
      <c r="M448" s="7"/>
      <c r="N448" s="7"/>
      <c r="O448" s="7">
        <v>0</v>
      </c>
      <c r="P448" s="7">
        <v>0</v>
      </c>
      <c r="Q448" s="7">
        <f>'[2]2026'!U530</f>
        <v>0</v>
      </c>
      <c r="R448" s="7">
        <f>'[2]2026'!V530</f>
        <v>0</v>
      </c>
      <c r="S448" s="7">
        <f>'[2]2026'!W530</f>
        <v>0</v>
      </c>
    </row>
    <row r="449" spans="2:19" ht="16.2" x14ac:dyDescent="0.35">
      <c r="B449" s="86"/>
      <c r="C449" s="87" t="s">
        <v>396</v>
      </c>
      <c r="D449" s="77"/>
      <c r="E449" s="75"/>
      <c r="F449" s="77"/>
      <c r="G449" s="75"/>
      <c r="H449" s="88"/>
      <c r="I449" s="88"/>
      <c r="J449" s="89"/>
      <c r="K449" s="51"/>
      <c r="L449" s="66"/>
      <c r="M449" s="7"/>
      <c r="N449" s="7"/>
      <c r="O449" s="7">
        <v>0</v>
      </c>
      <c r="P449" s="7">
        <v>0</v>
      </c>
      <c r="Q449" s="7">
        <f>'[2]2026'!U532</f>
        <v>0</v>
      </c>
      <c r="R449" s="7">
        <f>'[2]2026'!V532</f>
        <v>0</v>
      </c>
      <c r="S449" s="7">
        <f>'[2]2026'!W532</f>
        <v>0</v>
      </c>
    </row>
    <row r="450" spans="2:19" x14ac:dyDescent="0.3">
      <c r="B450" s="54"/>
      <c r="C450" s="17" t="s">
        <v>397</v>
      </c>
      <c r="D450" s="52" t="s">
        <v>398</v>
      </c>
      <c r="E450" s="18" t="s">
        <v>14</v>
      </c>
      <c r="F450" s="52">
        <v>2023</v>
      </c>
      <c r="G450" s="27" t="s">
        <v>15</v>
      </c>
      <c r="H450" s="19"/>
      <c r="I450" s="19"/>
      <c r="J450" s="20">
        <f>IF($H$513=TRUE,H450*O450,IF($J$511&lt;168,H450*P450,IF($J$511&lt;336,H450*Q450,IF($J$511&lt;600,H450*R450,H450*S450))))</f>
        <v>0</v>
      </c>
      <c r="K450" s="51"/>
      <c r="L450" s="66"/>
      <c r="M450" s="7"/>
      <c r="N450" s="7"/>
      <c r="O450" s="7">
        <v>18.900000000000002</v>
      </c>
      <c r="P450" s="7">
        <v>19.900000000000002</v>
      </c>
      <c r="Q450" s="7">
        <f>'[2]2026'!U534</f>
        <v>19.700000000000003</v>
      </c>
      <c r="R450" s="7">
        <f>'[2]2026'!V534</f>
        <v>19.55</v>
      </c>
      <c r="S450" s="7">
        <f>'[2]2026'!W534</f>
        <v>19.350000000000001</v>
      </c>
    </row>
    <row r="451" spans="2:19" ht="16.2" x14ac:dyDescent="0.35">
      <c r="B451" s="16"/>
      <c r="C451" s="65" t="s">
        <v>399</v>
      </c>
      <c r="D451" s="18"/>
      <c r="E451" s="17"/>
      <c r="F451" s="18"/>
      <c r="G451" s="17"/>
      <c r="H451" s="42"/>
      <c r="I451" s="42"/>
      <c r="J451" s="43"/>
      <c r="K451" s="51"/>
      <c r="L451" s="66"/>
      <c r="M451" s="7"/>
      <c r="N451" s="7"/>
      <c r="O451" s="7">
        <v>18.900000000000002</v>
      </c>
      <c r="P451" s="7">
        <v>19.900000000000002</v>
      </c>
      <c r="Q451" s="7">
        <f>'[2]2026'!U534</f>
        <v>19.700000000000003</v>
      </c>
      <c r="R451" s="7">
        <f>'[2]2026'!V534</f>
        <v>19.55</v>
      </c>
      <c r="S451" s="7">
        <f>'[2]2026'!W534</f>
        <v>19.350000000000001</v>
      </c>
    </row>
    <row r="452" spans="2:19" x14ac:dyDescent="0.3">
      <c r="B452" s="54"/>
      <c r="C452" s="17" t="s">
        <v>400</v>
      </c>
      <c r="D452" s="52" t="s">
        <v>11</v>
      </c>
      <c r="E452" s="18" t="s">
        <v>14</v>
      </c>
      <c r="F452" s="52">
        <v>2023</v>
      </c>
      <c r="G452" s="27" t="s">
        <v>15</v>
      </c>
      <c r="H452" s="19"/>
      <c r="I452" s="19"/>
      <c r="J452" s="20">
        <f>IF($H$513=TRUE,H452*O452,IF($J$511&lt;168,H452*P452,IF($J$511&lt;336,H452*Q452,IF($J$511&lt;600,H452*R452,H452*S452))))</f>
        <v>0</v>
      </c>
      <c r="K452" s="51"/>
      <c r="L452" s="66"/>
      <c r="M452" s="7"/>
      <c r="N452" s="7"/>
      <c r="O452" s="7">
        <v>23.35</v>
      </c>
      <c r="P452" s="7">
        <v>24.35</v>
      </c>
      <c r="Q452" s="7">
        <f>'[2]2026'!U537</f>
        <v>24.150000000000002</v>
      </c>
      <c r="R452" s="7">
        <f>'[2]2026'!V537</f>
        <v>24</v>
      </c>
      <c r="S452" s="7">
        <f>'[2]2026'!W537</f>
        <v>23.8</v>
      </c>
    </row>
    <row r="453" spans="2:19" x14ac:dyDescent="0.3">
      <c r="B453" s="54"/>
      <c r="C453" s="17" t="s">
        <v>400</v>
      </c>
      <c r="D453" s="52" t="s">
        <v>401</v>
      </c>
      <c r="E453" s="18" t="s">
        <v>14</v>
      </c>
      <c r="F453" s="52">
        <v>2023</v>
      </c>
      <c r="G453" s="27" t="s">
        <v>15</v>
      </c>
      <c r="H453" s="19"/>
      <c r="I453" s="19"/>
      <c r="J453" s="20">
        <f>IF($H$513=TRUE,H453*O453,IF($J$511&lt;168,H453*P453,IF($J$511&lt;336,H453*Q453,IF($J$511&lt;600,H453*R453,H453*S453))))</f>
        <v>0</v>
      </c>
      <c r="K453" s="51"/>
      <c r="L453" s="66"/>
      <c r="M453" s="7"/>
      <c r="N453" s="7"/>
      <c r="O453" s="7">
        <v>23.05</v>
      </c>
      <c r="P453" s="7">
        <v>24.05</v>
      </c>
      <c r="Q453" s="7">
        <f>'[2]2026'!U538</f>
        <v>23.85</v>
      </c>
      <c r="R453" s="7">
        <f>'[2]2026'!V538</f>
        <v>23.7</v>
      </c>
      <c r="S453" s="7">
        <f>'[2]2026'!W538</f>
        <v>23.5</v>
      </c>
    </row>
    <row r="454" spans="2:19" x14ac:dyDescent="0.3">
      <c r="B454" s="54"/>
      <c r="C454" s="17" t="s">
        <v>402</v>
      </c>
      <c r="D454" s="52" t="s">
        <v>403</v>
      </c>
      <c r="E454" s="18" t="s">
        <v>14</v>
      </c>
      <c r="F454" s="52">
        <v>2023</v>
      </c>
      <c r="G454" s="27" t="s">
        <v>15</v>
      </c>
      <c r="H454" s="19"/>
      <c r="I454" s="19"/>
      <c r="J454" s="20">
        <f>IF($H$513=TRUE,H454*O454,IF($J$511&lt;168,H454*P454,IF($J$511&lt;336,H454*Q454,IF($J$511&lt;600,H454*R454,H454*S454))))</f>
        <v>0</v>
      </c>
      <c r="K454" s="51"/>
      <c r="L454" s="66"/>
      <c r="M454" s="7"/>
      <c r="N454" s="7"/>
      <c r="O454" s="7">
        <v>23.35</v>
      </c>
      <c r="P454" s="7">
        <v>24.35</v>
      </c>
      <c r="Q454" s="7">
        <f>'[2]2026'!U539</f>
        <v>24.150000000000002</v>
      </c>
      <c r="R454" s="7">
        <f>'[2]2026'!V539</f>
        <v>24</v>
      </c>
      <c r="S454" s="7">
        <f>'[2]2026'!W539</f>
        <v>23.8</v>
      </c>
    </row>
    <row r="455" spans="2:19" x14ac:dyDescent="0.3">
      <c r="B455" s="54"/>
      <c r="C455" s="17" t="s">
        <v>405</v>
      </c>
      <c r="D455" s="52" t="s">
        <v>406</v>
      </c>
      <c r="E455" s="18" t="s">
        <v>14</v>
      </c>
      <c r="F455" s="52">
        <v>2023</v>
      </c>
      <c r="G455" s="27" t="s">
        <v>15</v>
      </c>
      <c r="H455" s="19"/>
      <c r="I455" s="19"/>
      <c r="J455" s="20">
        <f>IF($H$513=TRUE,H455*O455,IF($J$511&lt;168,H455*P455,IF($J$511&lt;336,H455*Q455,IF($J$511&lt;600,H455*R455,H455*S455))))</f>
        <v>0</v>
      </c>
      <c r="K455" s="51"/>
      <c r="L455" s="66"/>
      <c r="M455" s="7"/>
      <c r="N455" s="7"/>
      <c r="O455" s="7">
        <v>47.1</v>
      </c>
      <c r="P455" s="7">
        <v>48.1</v>
      </c>
      <c r="Q455" s="7">
        <f>'[2]2026'!U540</f>
        <v>47.9</v>
      </c>
      <c r="R455" s="7">
        <f>'[2]2026'!V540</f>
        <v>47.75</v>
      </c>
      <c r="S455" s="7">
        <f>'[2]2026'!W540</f>
        <v>47.550000000000004</v>
      </c>
    </row>
    <row r="456" spans="2:19" x14ac:dyDescent="0.3">
      <c r="B456" s="54"/>
      <c r="C456" s="17" t="s">
        <v>407</v>
      </c>
      <c r="D456" s="52" t="s">
        <v>408</v>
      </c>
      <c r="E456" s="18" t="s">
        <v>14</v>
      </c>
      <c r="F456" s="52" t="s">
        <v>494</v>
      </c>
      <c r="G456" s="27" t="s">
        <v>15</v>
      </c>
      <c r="H456" s="19"/>
      <c r="I456" s="19"/>
      <c r="J456" s="20">
        <f>IF($H$513=TRUE,H456*O456,IF($J$511&lt;168,H456*P456,IF($J$511&lt;336,H456*Q456,IF($J$511&lt;600,H456*R456,H456*S456))))</f>
        <v>0</v>
      </c>
      <c r="K456" s="51"/>
      <c r="L456" s="66"/>
      <c r="M456" s="7"/>
      <c r="N456" s="7"/>
      <c r="O456" s="7">
        <v>53.75</v>
      </c>
      <c r="P456" s="7">
        <v>54.75</v>
      </c>
      <c r="Q456" s="7">
        <f>'[2]2026'!U541</f>
        <v>54.55</v>
      </c>
      <c r="R456" s="7">
        <f>'[2]2026'!V541</f>
        <v>54.4</v>
      </c>
      <c r="S456" s="7">
        <f>'[2]2026'!W541</f>
        <v>54.2</v>
      </c>
    </row>
    <row r="457" spans="2:19" ht="16.2" x14ac:dyDescent="0.35">
      <c r="B457" s="16"/>
      <c r="C457" s="65" t="s">
        <v>409</v>
      </c>
      <c r="D457" s="18"/>
      <c r="E457" s="17"/>
      <c r="F457" s="18"/>
      <c r="G457" s="17"/>
      <c r="H457" s="42"/>
      <c r="I457" s="42"/>
      <c r="J457" s="43"/>
      <c r="K457" s="51"/>
      <c r="L457" s="66"/>
      <c r="M457" s="7"/>
      <c r="N457" s="7"/>
      <c r="O457" s="7">
        <v>53.75</v>
      </c>
      <c r="P457" s="7">
        <v>54.75</v>
      </c>
      <c r="Q457" s="7">
        <f>'[2]2026'!U541</f>
        <v>54.55</v>
      </c>
      <c r="R457" s="7">
        <f>'[2]2026'!V541</f>
        <v>54.4</v>
      </c>
      <c r="S457" s="7">
        <f>'[2]2026'!W541</f>
        <v>54.2</v>
      </c>
    </row>
    <row r="458" spans="2:19" x14ac:dyDescent="0.3">
      <c r="B458" s="54"/>
      <c r="C458" s="17" t="s">
        <v>410</v>
      </c>
      <c r="D458" s="52" t="s">
        <v>411</v>
      </c>
      <c r="E458" s="18" t="s">
        <v>14</v>
      </c>
      <c r="F458" s="52">
        <v>2023</v>
      </c>
      <c r="G458" s="27" t="s">
        <v>15</v>
      </c>
      <c r="H458" s="19"/>
      <c r="I458" s="19"/>
      <c r="J458" s="20">
        <f>IF($H$513=TRUE,H458*O458,IF($J$511&lt;168,H458*P458,IF($J$511&lt;336,H458*Q458,IF($J$511&lt;600,H458*R458,H458*S458))))</f>
        <v>0</v>
      </c>
      <c r="K458" s="51"/>
      <c r="L458" s="66"/>
      <c r="M458" s="7"/>
      <c r="N458" s="7"/>
      <c r="O458" s="7">
        <v>42.95</v>
      </c>
      <c r="P458" s="7">
        <v>43.95</v>
      </c>
      <c r="Q458" s="7">
        <f>'[2]2026'!U543</f>
        <v>43.75</v>
      </c>
      <c r="R458" s="7">
        <f>'[2]2026'!V543</f>
        <v>43.6</v>
      </c>
      <c r="S458" s="7">
        <f>'[2]2026'!W543</f>
        <v>43.400000000000006</v>
      </c>
    </row>
    <row r="459" spans="2:19" x14ac:dyDescent="0.3">
      <c r="B459" s="54"/>
      <c r="C459" s="17" t="s">
        <v>410</v>
      </c>
      <c r="D459" s="52" t="s">
        <v>412</v>
      </c>
      <c r="E459" s="18" t="s">
        <v>413</v>
      </c>
      <c r="F459" s="52">
        <v>2023</v>
      </c>
      <c r="G459" s="27" t="s">
        <v>15</v>
      </c>
      <c r="H459" s="19"/>
      <c r="I459" s="19"/>
      <c r="J459" s="20">
        <f>IF($H$513=TRUE,H459*O459,IF($J$511&lt;168,H459*P459,IF($J$511&lt;336,H459*Q459,IF($J$511&lt;600,H459*R459,H459*S459))))</f>
        <v>0</v>
      </c>
      <c r="K459" s="51"/>
      <c r="L459" s="66"/>
      <c r="M459" s="7"/>
      <c r="N459" s="7"/>
      <c r="O459" s="7">
        <v>85.65</v>
      </c>
      <c r="P459" s="7">
        <v>87.65</v>
      </c>
      <c r="Q459" s="7">
        <f>'[2]2026'!U544</f>
        <v>87.25</v>
      </c>
      <c r="R459" s="7">
        <f>'[2]2026'!V544</f>
        <v>86.95</v>
      </c>
      <c r="S459" s="7">
        <f>'[2]2026'!W544</f>
        <v>86.550000000000011</v>
      </c>
    </row>
    <row r="460" spans="2:19" x14ac:dyDescent="0.3">
      <c r="B460" s="54"/>
      <c r="C460" s="17" t="s">
        <v>414</v>
      </c>
      <c r="D460" s="52" t="s">
        <v>415</v>
      </c>
      <c r="E460" s="18" t="s">
        <v>14</v>
      </c>
      <c r="F460" s="52">
        <v>2020</v>
      </c>
      <c r="G460" s="27" t="s">
        <v>15</v>
      </c>
      <c r="H460" s="19"/>
      <c r="I460" s="19"/>
      <c r="J460" s="20">
        <f>IF($H$513=TRUE,H460*O460,IF($J$511&lt;168,H460*P460,IF($J$511&lt;336,H460*Q460,IF($J$511&lt;600,H460*R460,H460*S460))))</f>
        <v>0</v>
      </c>
      <c r="K460" s="51"/>
      <c r="L460" s="66"/>
      <c r="M460" s="7"/>
      <c r="N460" s="7"/>
      <c r="O460" s="7">
        <v>38.550000000000004</v>
      </c>
      <c r="P460" s="7">
        <v>39.550000000000004</v>
      </c>
      <c r="Q460" s="7">
        <f>'[2]2026'!U545</f>
        <v>39.35</v>
      </c>
      <c r="R460" s="7">
        <f>'[2]2026'!V545</f>
        <v>39.200000000000003</v>
      </c>
      <c r="S460" s="7">
        <f>'[2]2026'!W545</f>
        <v>39.000000000000007</v>
      </c>
    </row>
    <row r="461" spans="2:19" x14ac:dyDescent="0.3">
      <c r="B461" s="54"/>
      <c r="C461" s="17" t="s">
        <v>416</v>
      </c>
      <c r="D461" s="52" t="s">
        <v>417</v>
      </c>
      <c r="E461" s="18" t="s">
        <v>14</v>
      </c>
      <c r="F461" s="52">
        <v>2023</v>
      </c>
      <c r="G461" s="27" t="s">
        <v>15</v>
      </c>
      <c r="H461" s="19"/>
      <c r="I461" s="19"/>
      <c r="J461" s="20">
        <f>IF($H$513=TRUE,H461*O461,IF($J$511&lt;168,H461*P461,IF($J$511&lt;336,H461*Q461,IF($J$511&lt;600,H461*R461,H461*S461))))</f>
        <v>0</v>
      </c>
      <c r="K461" s="51"/>
      <c r="L461" s="66"/>
      <c r="M461" s="7"/>
      <c r="N461" s="7"/>
      <c r="O461" s="7">
        <v>72.350000000000009</v>
      </c>
      <c r="P461" s="7">
        <v>73.350000000000009</v>
      </c>
      <c r="Q461" s="7">
        <f>'[2]2026'!U546</f>
        <v>73.150000000000006</v>
      </c>
      <c r="R461" s="7">
        <f>'[2]2026'!V546</f>
        <v>73.000000000000014</v>
      </c>
      <c r="S461" s="7">
        <f>'[2]2026'!W546</f>
        <v>72.800000000000011</v>
      </c>
    </row>
    <row r="462" spans="2:19" ht="16.2" x14ac:dyDescent="0.35">
      <c r="B462" s="16"/>
      <c r="C462" s="65" t="s">
        <v>418</v>
      </c>
      <c r="D462" s="18"/>
      <c r="E462" s="17"/>
      <c r="F462" s="18"/>
      <c r="G462" s="17"/>
      <c r="H462" s="42"/>
      <c r="I462" s="42"/>
      <c r="J462" s="43"/>
      <c r="K462" s="51"/>
      <c r="L462" s="66"/>
      <c r="M462" s="7"/>
      <c r="N462" s="7"/>
      <c r="O462" s="7" t="e">
        <v>#REF!</v>
      </c>
      <c r="P462" s="7" t="e">
        <v>#REF!</v>
      </c>
      <c r="Q462" s="7" t="e">
        <f>'[2]2026'!#REF!</f>
        <v>#REF!</v>
      </c>
      <c r="R462" s="7" t="e">
        <f>'[2]2026'!#REF!</f>
        <v>#REF!</v>
      </c>
      <c r="S462" s="7" t="e">
        <f>'[2]2026'!#REF!</f>
        <v>#REF!</v>
      </c>
    </row>
    <row r="463" spans="2:19" x14ac:dyDescent="0.3">
      <c r="B463" s="54"/>
      <c r="C463" s="17" t="s">
        <v>419</v>
      </c>
      <c r="D463" s="52" t="s">
        <v>11</v>
      </c>
      <c r="E463" s="18" t="s">
        <v>14</v>
      </c>
      <c r="F463" s="52">
        <v>2022</v>
      </c>
      <c r="G463" s="27" t="s">
        <v>15</v>
      </c>
      <c r="H463" s="19"/>
      <c r="I463" s="63"/>
      <c r="J463" s="20">
        <f>IF($H$513=TRUE,IF(I463=5%,H463*O463*0.95,H463*O463),IF($J$511&lt;168,IF(I463=5%,H463*(P463*0.95),H463*P463),IF($J$511&lt;336,IF(I463=5%,H463*(Q463*0.95),H463*Q463),IF($J$511&lt;600,IF(I463=5%,H463*R463*0.95,H463*R463),IF(I463=5%,H463*S463*0.95,H463*S463)))))</f>
        <v>0</v>
      </c>
      <c r="O463" s="7">
        <v>125.9</v>
      </c>
      <c r="P463" s="7">
        <v>126.9</v>
      </c>
      <c r="Q463" s="7">
        <f>'[2]2026'!U548</f>
        <v>126.7</v>
      </c>
      <c r="R463" s="7">
        <f>'[2]2026'!V548</f>
        <v>126.55000000000001</v>
      </c>
      <c r="S463" s="7">
        <f>'[2]2026'!W548</f>
        <v>126.35000000000001</v>
      </c>
    </row>
    <row r="464" spans="2:19" x14ac:dyDescent="0.3">
      <c r="B464" s="54"/>
      <c r="C464" s="17" t="s">
        <v>419</v>
      </c>
      <c r="D464" s="52" t="s">
        <v>11</v>
      </c>
      <c r="E464" s="18" t="s">
        <v>413</v>
      </c>
      <c r="F464" s="52">
        <v>2022</v>
      </c>
      <c r="G464" s="27" t="s">
        <v>15</v>
      </c>
      <c r="H464" s="19"/>
      <c r="I464" s="19"/>
      <c r="J464" s="20">
        <f>IF($H$513=TRUE,H464*O464,IF($J$511&lt;168,H464*P464,IF($J$511&lt;336,H464*Q464,IF($J$511&lt;600,H464*R464,H464*S464))))</f>
        <v>0</v>
      </c>
      <c r="K464" s="51"/>
      <c r="L464" s="66"/>
      <c r="M464" s="7"/>
      <c r="N464" s="7"/>
      <c r="O464" s="7">
        <v>255.25</v>
      </c>
      <c r="P464" s="7">
        <v>257.25</v>
      </c>
      <c r="Q464" s="7">
        <f>'[2]2026'!U549</f>
        <v>256.85000000000002</v>
      </c>
      <c r="R464" s="7">
        <f>'[2]2026'!V549</f>
        <v>256.55</v>
      </c>
      <c r="S464" s="7">
        <f>'[2]2026'!W549</f>
        <v>256.14999999999998</v>
      </c>
    </row>
    <row r="465" spans="2:19" ht="16.2" x14ac:dyDescent="0.35">
      <c r="B465" s="16"/>
      <c r="C465" s="65" t="s">
        <v>420</v>
      </c>
      <c r="D465" s="18"/>
      <c r="E465" s="17"/>
      <c r="F465" s="18"/>
      <c r="G465" s="17"/>
      <c r="H465" s="42"/>
      <c r="I465" s="42"/>
      <c r="J465" s="43"/>
      <c r="K465" s="51"/>
      <c r="L465" s="66"/>
      <c r="M465" s="7"/>
      <c r="N465" s="7"/>
      <c r="O465" s="7">
        <v>0</v>
      </c>
      <c r="P465" s="7">
        <v>0</v>
      </c>
      <c r="Q465" s="7">
        <f>'[2]2026'!U550</f>
        <v>0</v>
      </c>
      <c r="R465" s="7">
        <f>'[2]2026'!V550</f>
        <v>0</v>
      </c>
      <c r="S465" s="7">
        <f>'[2]2026'!W550</f>
        <v>0</v>
      </c>
    </row>
    <row r="466" spans="2:19" x14ac:dyDescent="0.3">
      <c r="B466" s="54"/>
      <c r="C466" s="17" t="s">
        <v>420</v>
      </c>
      <c r="D466" s="52" t="s">
        <v>421</v>
      </c>
      <c r="E466" s="18" t="s">
        <v>14</v>
      </c>
      <c r="F466" s="52">
        <v>2022</v>
      </c>
      <c r="G466" s="27" t="s">
        <v>21</v>
      </c>
      <c r="H466" s="19"/>
      <c r="I466" s="19"/>
      <c r="J466" s="20">
        <f>IF($H$513=TRUE,H466*O466,IF($J$511&lt;168,H466*P466,IF($J$511&lt;336,H466*Q466,IF($J$511&lt;600,H466*R466,H466*S466))))</f>
        <v>0</v>
      </c>
      <c r="K466" s="51"/>
      <c r="L466" s="66"/>
      <c r="M466" s="7"/>
      <c r="N466" s="7"/>
      <c r="O466" s="7">
        <v>15.5</v>
      </c>
      <c r="P466" s="7">
        <v>16.5</v>
      </c>
      <c r="Q466" s="7">
        <f>'[2]2026'!U551</f>
        <v>16.3</v>
      </c>
      <c r="R466" s="7">
        <f>'[2]2026'!V551</f>
        <v>16.149999999999999</v>
      </c>
      <c r="S466" s="7">
        <f>'[2]2026'!W551</f>
        <v>15.95</v>
      </c>
    </row>
    <row r="467" spans="2:19" ht="16.2" x14ac:dyDescent="0.35">
      <c r="B467" s="16"/>
      <c r="C467" s="65" t="s">
        <v>422</v>
      </c>
      <c r="D467" s="18"/>
      <c r="E467" s="17"/>
      <c r="F467" s="18"/>
      <c r="G467" s="17"/>
      <c r="H467" s="42"/>
      <c r="I467" s="42"/>
      <c r="J467" s="43"/>
      <c r="K467" s="51"/>
      <c r="L467" s="66"/>
      <c r="M467" s="7"/>
      <c r="N467" s="7"/>
      <c r="O467" s="7">
        <v>0</v>
      </c>
      <c r="P467" s="7">
        <v>0</v>
      </c>
      <c r="Q467" s="7">
        <f>'[2]2026'!U552</f>
        <v>0</v>
      </c>
      <c r="R467" s="7">
        <f>'[2]2026'!V552</f>
        <v>0</v>
      </c>
      <c r="S467" s="7">
        <f>'[2]2026'!W552</f>
        <v>0</v>
      </c>
    </row>
    <row r="468" spans="2:19" x14ac:dyDescent="0.3">
      <c r="B468" s="54"/>
      <c r="C468" s="17" t="s">
        <v>422</v>
      </c>
      <c r="D468" s="52" t="s">
        <v>423</v>
      </c>
      <c r="E468" s="18" t="s">
        <v>14</v>
      </c>
      <c r="F468" s="52">
        <v>2023</v>
      </c>
      <c r="G468" s="27" t="s">
        <v>21</v>
      </c>
      <c r="H468" s="19"/>
      <c r="I468" s="19"/>
      <c r="J468" s="20">
        <f t="shared" ref="J468:J483" si="31">IF($H$513=TRUE,H468*O468,IF($J$511&lt;168,H468*P468,IF($J$511&lt;336,H468*Q468,IF($J$511&lt;600,H468*R468,H468*S468))))</f>
        <v>0</v>
      </c>
      <c r="K468" s="51"/>
      <c r="L468" s="66"/>
      <c r="M468" s="7"/>
      <c r="N468" s="7"/>
      <c r="O468" s="7">
        <v>17.400000000000002</v>
      </c>
      <c r="P468" s="7">
        <v>18.400000000000002</v>
      </c>
      <c r="Q468" s="7">
        <f>'[2]2026'!U553</f>
        <v>18.200000000000003</v>
      </c>
      <c r="R468" s="7">
        <f>'[2]2026'!V553</f>
        <v>18.05</v>
      </c>
      <c r="S468" s="7">
        <f>'[2]2026'!W553</f>
        <v>17.850000000000001</v>
      </c>
    </row>
    <row r="469" spans="2:19" x14ac:dyDescent="0.3">
      <c r="B469" s="54"/>
      <c r="C469" s="17" t="s">
        <v>424</v>
      </c>
      <c r="D469" s="52" t="s">
        <v>11</v>
      </c>
      <c r="E469" s="18" t="s">
        <v>14</v>
      </c>
      <c r="F469" s="52">
        <v>2023</v>
      </c>
      <c r="G469" s="27" t="s">
        <v>21</v>
      </c>
      <c r="H469" s="19"/>
      <c r="I469" s="19"/>
      <c r="J469" s="20">
        <f t="shared" si="31"/>
        <v>0</v>
      </c>
      <c r="K469" s="51"/>
      <c r="L469" s="66"/>
      <c r="M469" s="7"/>
      <c r="N469" s="7"/>
      <c r="O469" s="7">
        <v>20.200000000000003</v>
      </c>
      <c r="P469" s="7">
        <v>21.200000000000003</v>
      </c>
      <c r="Q469" s="7">
        <f>'[2]2026'!U554</f>
        <v>21.000000000000004</v>
      </c>
      <c r="R469" s="7">
        <f>'[2]2026'!V554</f>
        <v>20.85</v>
      </c>
      <c r="S469" s="7">
        <f>'[2]2026'!W554</f>
        <v>20.650000000000002</v>
      </c>
    </row>
    <row r="470" spans="2:19" x14ac:dyDescent="0.3">
      <c r="B470" s="54"/>
      <c r="C470" s="17" t="s">
        <v>400</v>
      </c>
      <c r="D470" s="52" t="s">
        <v>11</v>
      </c>
      <c r="E470" s="18" t="s">
        <v>14</v>
      </c>
      <c r="F470" s="52">
        <v>2022</v>
      </c>
      <c r="G470" s="27" t="s">
        <v>21</v>
      </c>
      <c r="H470" s="19"/>
      <c r="I470" s="19"/>
      <c r="J470" s="20">
        <f t="shared" si="31"/>
        <v>0</v>
      </c>
      <c r="K470" s="51"/>
      <c r="L470" s="66"/>
      <c r="M470" s="7"/>
      <c r="N470" s="7"/>
      <c r="O470" s="7">
        <v>18.55</v>
      </c>
      <c r="P470" s="7">
        <v>19.55</v>
      </c>
      <c r="Q470" s="7">
        <f>'[2]2026'!U555</f>
        <v>19.350000000000001</v>
      </c>
      <c r="R470" s="7">
        <f>'[2]2026'!V555</f>
        <v>19.2</v>
      </c>
      <c r="S470" s="7">
        <f>'[2]2026'!W555</f>
        <v>19</v>
      </c>
    </row>
    <row r="471" spans="2:19" x14ac:dyDescent="0.3">
      <c r="B471" s="54"/>
      <c r="C471" s="17" t="s">
        <v>400</v>
      </c>
      <c r="D471" s="52" t="s">
        <v>401</v>
      </c>
      <c r="E471" s="18" t="s">
        <v>14</v>
      </c>
      <c r="F471" s="52">
        <v>2023</v>
      </c>
      <c r="G471" s="27" t="s">
        <v>21</v>
      </c>
      <c r="H471" s="19"/>
      <c r="I471" s="19"/>
      <c r="J471" s="20">
        <f t="shared" si="31"/>
        <v>0</v>
      </c>
      <c r="K471" s="51"/>
      <c r="L471" s="66"/>
      <c r="M471" s="7"/>
      <c r="N471" s="7"/>
      <c r="O471" s="7">
        <v>20.75</v>
      </c>
      <c r="P471" s="7">
        <v>21.75</v>
      </c>
      <c r="Q471" s="7">
        <f>'[2]2026'!U556</f>
        <v>21.55</v>
      </c>
      <c r="R471" s="7">
        <f>'[2]2026'!V556</f>
        <v>21.4</v>
      </c>
      <c r="S471" s="7">
        <f>'[2]2026'!W556</f>
        <v>21.2</v>
      </c>
    </row>
    <row r="472" spans="2:19" x14ac:dyDescent="0.3">
      <c r="B472" s="54"/>
      <c r="C472" s="17" t="s">
        <v>402</v>
      </c>
      <c r="D472" s="52" t="s">
        <v>425</v>
      </c>
      <c r="E472" s="18" t="s">
        <v>14</v>
      </c>
      <c r="F472" s="52">
        <v>2023</v>
      </c>
      <c r="G472" s="27" t="s">
        <v>21</v>
      </c>
      <c r="H472" s="19"/>
      <c r="I472" s="19"/>
      <c r="J472" s="20">
        <f t="shared" si="31"/>
        <v>0</v>
      </c>
      <c r="K472" s="51"/>
      <c r="L472" s="66"/>
      <c r="M472" s="7"/>
      <c r="N472" s="7"/>
      <c r="O472" s="7">
        <v>22.1</v>
      </c>
      <c r="P472" s="7">
        <v>23.1</v>
      </c>
      <c r="Q472" s="7">
        <f>'[2]2026'!U557</f>
        <v>22.900000000000002</v>
      </c>
      <c r="R472" s="7">
        <f>'[2]2026'!V557</f>
        <v>22.75</v>
      </c>
      <c r="S472" s="7">
        <f>'[2]2026'!W557</f>
        <v>22.55</v>
      </c>
    </row>
    <row r="473" spans="2:19" x14ac:dyDescent="0.3">
      <c r="B473" s="54"/>
      <c r="C473" s="17" t="s">
        <v>426</v>
      </c>
      <c r="D473" s="52" t="s">
        <v>427</v>
      </c>
      <c r="E473" s="18" t="s">
        <v>14</v>
      </c>
      <c r="F473" s="52">
        <v>2022</v>
      </c>
      <c r="G473" s="27" t="s">
        <v>21</v>
      </c>
      <c r="H473" s="19"/>
      <c r="I473" s="19"/>
      <c r="J473" s="20">
        <f t="shared" si="31"/>
        <v>0</v>
      </c>
      <c r="K473" s="51"/>
      <c r="L473" s="66"/>
      <c r="M473" s="7"/>
      <c r="N473" s="7"/>
      <c r="O473" s="7">
        <v>20.3</v>
      </c>
      <c r="P473" s="7">
        <v>21.3</v>
      </c>
      <c r="Q473" s="7">
        <f>'[2]2026'!U558</f>
        <v>21.1</v>
      </c>
      <c r="R473" s="7">
        <f>'[2]2026'!V558</f>
        <v>20.95</v>
      </c>
      <c r="S473" s="7">
        <f>'[2]2026'!W558</f>
        <v>20.75</v>
      </c>
    </row>
    <row r="474" spans="2:19" x14ac:dyDescent="0.3">
      <c r="B474" s="54"/>
      <c r="C474" s="17" t="s">
        <v>357</v>
      </c>
      <c r="D474" s="52" t="s">
        <v>428</v>
      </c>
      <c r="E474" s="18" t="s">
        <v>14</v>
      </c>
      <c r="F474" s="52">
        <v>2023</v>
      </c>
      <c r="G474" s="27" t="s">
        <v>21</v>
      </c>
      <c r="H474" s="19"/>
      <c r="I474" s="19"/>
      <c r="J474" s="20">
        <f t="shared" si="31"/>
        <v>0</v>
      </c>
      <c r="K474" s="51"/>
      <c r="L474" s="66"/>
      <c r="M474" s="7"/>
      <c r="N474" s="7"/>
      <c r="O474" s="7">
        <v>23.450000000000003</v>
      </c>
      <c r="P474" s="7">
        <v>24.450000000000003</v>
      </c>
      <c r="Q474" s="7">
        <f>'[2]2026'!U559</f>
        <v>24.250000000000004</v>
      </c>
      <c r="R474" s="7">
        <f>'[2]2026'!V559</f>
        <v>24.1</v>
      </c>
      <c r="S474" s="7">
        <f>'[2]2026'!W559</f>
        <v>23.900000000000002</v>
      </c>
    </row>
    <row r="475" spans="2:19" x14ac:dyDescent="0.3">
      <c r="B475" s="54"/>
      <c r="C475" s="17" t="s">
        <v>429</v>
      </c>
      <c r="D475" s="52" t="s">
        <v>430</v>
      </c>
      <c r="E475" s="18" t="s">
        <v>14</v>
      </c>
      <c r="F475" s="52">
        <v>2023</v>
      </c>
      <c r="G475" s="27" t="s">
        <v>21</v>
      </c>
      <c r="H475" s="19"/>
      <c r="I475" s="19"/>
      <c r="J475" s="20">
        <f t="shared" si="31"/>
        <v>0</v>
      </c>
      <c r="K475" s="51"/>
      <c r="L475" s="66"/>
      <c r="M475" s="7"/>
      <c r="N475" s="7"/>
      <c r="O475" s="7">
        <v>31.6</v>
      </c>
      <c r="P475" s="7">
        <v>32.6</v>
      </c>
      <c r="Q475" s="7">
        <f>'[2]2026'!U560</f>
        <v>32.4</v>
      </c>
      <c r="R475" s="7">
        <f>'[2]2026'!V560</f>
        <v>32.25</v>
      </c>
      <c r="S475" s="7">
        <f>'[2]2026'!W560</f>
        <v>32.050000000000004</v>
      </c>
    </row>
    <row r="476" spans="2:19" x14ac:dyDescent="0.3">
      <c r="B476" s="54"/>
      <c r="C476" s="17" t="s">
        <v>429</v>
      </c>
      <c r="D476" s="52" t="s">
        <v>431</v>
      </c>
      <c r="E476" s="18" t="s">
        <v>14</v>
      </c>
      <c r="F476" s="52">
        <v>2022</v>
      </c>
      <c r="G476" s="27" t="s">
        <v>21</v>
      </c>
      <c r="H476" s="19"/>
      <c r="I476" s="19"/>
      <c r="J476" s="20">
        <f t="shared" si="31"/>
        <v>0</v>
      </c>
      <c r="K476" s="51"/>
      <c r="L476" s="66"/>
      <c r="M476" s="7"/>
      <c r="N476" s="7"/>
      <c r="O476" s="7">
        <v>30.3</v>
      </c>
      <c r="P476" s="7">
        <v>31.3</v>
      </c>
      <c r="Q476" s="7">
        <f>'[2]2026'!U561</f>
        <v>31.1</v>
      </c>
      <c r="R476" s="7">
        <f>'[2]2026'!V561</f>
        <v>30.95</v>
      </c>
      <c r="S476" s="7">
        <f>'[2]2026'!W561</f>
        <v>30.75</v>
      </c>
    </row>
    <row r="477" spans="2:19" x14ac:dyDescent="0.3">
      <c r="B477" s="54"/>
      <c r="C477" s="17" t="s">
        <v>404</v>
      </c>
      <c r="D477" s="52" t="s">
        <v>506</v>
      </c>
      <c r="E477" s="18" t="s">
        <v>14</v>
      </c>
      <c r="F477" s="52">
        <v>2022</v>
      </c>
      <c r="G477" s="27" t="s">
        <v>21</v>
      </c>
      <c r="H477" s="19"/>
      <c r="I477" s="19"/>
      <c r="J477" s="20">
        <f t="shared" si="31"/>
        <v>0</v>
      </c>
      <c r="K477" s="51"/>
      <c r="L477" s="66"/>
      <c r="M477" s="7"/>
      <c r="N477" s="7"/>
      <c r="O477" s="7">
        <v>36.65</v>
      </c>
      <c r="P477" s="7">
        <v>37.65</v>
      </c>
      <c r="Q477" s="7">
        <f>'[2]2026'!U562</f>
        <v>37.449999999999996</v>
      </c>
      <c r="R477" s="7">
        <f>'[2]2026'!V562</f>
        <v>37.299999999999997</v>
      </c>
      <c r="S477" s="7">
        <f>'[2]2026'!W562</f>
        <v>37.1</v>
      </c>
    </row>
    <row r="478" spans="2:19" x14ac:dyDescent="0.3">
      <c r="B478" s="54"/>
      <c r="C478" s="17" t="s">
        <v>404</v>
      </c>
      <c r="D478" s="52" t="s">
        <v>506</v>
      </c>
      <c r="E478" s="18" t="s">
        <v>39</v>
      </c>
      <c r="F478" s="52">
        <v>2020</v>
      </c>
      <c r="G478" s="27" t="s">
        <v>21</v>
      </c>
      <c r="H478" s="19"/>
      <c r="I478" s="19"/>
      <c r="J478" s="20">
        <f t="shared" si="31"/>
        <v>0</v>
      </c>
      <c r="K478" s="51"/>
      <c r="L478" s="66"/>
      <c r="M478" s="7"/>
      <c r="N478" s="7"/>
      <c r="O478" s="7">
        <v>74.25</v>
      </c>
      <c r="P478" s="7">
        <v>76.25</v>
      </c>
      <c r="Q478" s="7">
        <f>'[2]2026'!U563</f>
        <v>75.849999999999994</v>
      </c>
      <c r="R478" s="7">
        <f>'[2]2026'!V563</f>
        <v>75.55</v>
      </c>
      <c r="S478" s="7">
        <f>'[2]2026'!W563</f>
        <v>75.150000000000006</v>
      </c>
    </row>
    <row r="479" spans="2:19" x14ac:dyDescent="0.3">
      <c r="B479" s="54"/>
      <c r="C479" s="17" t="s">
        <v>432</v>
      </c>
      <c r="D479" s="52" t="s">
        <v>433</v>
      </c>
      <c r="E479" s="18" t="s">
        <v>14</v>
      </c>
      <c r="F479" s="52">
        <v>2023</v>
      </c>
      <c r="G479" s="27" t="s">
        <v>21</v>
      </c>
      <c r="H479" s="19"/>
      <c r="I479" s="19"/>
      <c r="J479" s="20">
        <f t="shared" si="31"/>
        <v>0</v>
      </c>
      <c r="K479" s="51"/>
      <c r="L479" s="66"/>
      <c r="M479" s="7"/>
      <c r="N479" s="7"/>
      <c r="O479" s="7">
        <v>37.800000000000004</v>
      </c>
      <c r="P479" s="7">
        <v>38.800000000000004</v>
      </c>
      <c r="Q479" s="7">
        <f>'[2]2026'!U564</f>
        <v>38.6</v>
      </c>
      <c r="R479" s="7">
        <f>'[2]2026'!V564</f>
        <v>38.450000000000003</v>
      </c>
      <c r="S479" s="7">
        <f>'[2]2026'!W564</f>
        <v>38.250000000000007</v>
      </c>
    </row>
    <row r="480" spans="2:19" x14ac:dyDescent="0.3">
      <c r="B480" s="54"/>
      <c r="C480" s="17" t="s">
        <v>434</v>
      </c>
      <c r="D480" s="52" t="s">
        <v>435</v>
      </c>
      <c r="E480" s="18" t="s">
        <v>14</v>
      </c>
      <c r="F480" s="52">
        <v>2023</v>
      </c>
      <c r="G480" s="27" t="s">
        <v>21</v>
      </c>
      <c r="H480" s="19"/>
      <c r="I480" s="19"/>
      <c r="J480" s="20">
        <f t="shared" si="31"/>
        <v>0</v>
      </c>
      <c r="K480" s="51"/>
      <c r="L480" s="66"/>
      <c r="M480" s="7"/>
      <c r="N480" s="7"/>
      <c r="O480" s="7">
        <v>39.1</v>
      </c>
      <c r="P480" s="7">
        <v>40.1</v>
      </c>
      <c r="Q480" s="7">
        <f>'[2]2026'!U565</f>
        <v>39.9</v>
      </c>
      <c r="R480" s="7">
        <f>'[2]2026'!V565</f>
        <v>39.75</v>
      </c>
      <c r="S480" s="7">
        <f>'[2]2026'!W565</f>
        <v>39.550000000000004</v>
      </c>
    </row>
    <row r="481" spans="2:19" x14ac:dyDescent="0.3">
      <c r="B481" s="54"/>
      <c r="C481" s="17" t="s">
        <v>436</v>
      </c>
      <c r="D481" s="52" t="s">
        <v>507</v>
      </c>
      <c r="E481" s="18" t="s">
        <v>14</v>
      </c>
      <c r="F481" s="52">
        <v>2023</v>
      </c>
      <c r="G481" s="27" t="s">
        <v>21</v>
      </c>
      <c r="H481" s="19"/>
      <c r="I481" s="19"/>
      <c r="J481" s="20">
        <f t="shared" si="31"/>
        <v>0</v>
      </c>
      <c r="K481" s="51"/>
      <c r="L481" s="66"/>
      <c r="M481" s="7"/>
      <c r="N481" s="7"/>
      <c r="O481" s="7">
        <v>36</v>
      </c>
      <c r="P481" s="7">
        <v>37</v>
      </c>
      <c r="Q481" s="7">
        <f>'[2]2026'!U566</f>
        <v>36.799999999999997</v>
      </c>
      <c r="R481" s="7">
        <f>'[2]2026'!V566</f>
        <v>36.65</v>
      </c>
      <c r="S481" s="7">
        <f>'[2]2026'!W566</f>
        <v>36.450000000000003</v>
      </c>
    </row>
    <row r="482" spans="2:19" x14ac:dyDescent="0.3">
      <c r="B482" s="54"/>
      <c r="C482" s="17" t="s">
        <v>347</v>
      </c>
      <c r="D482" s="52" t="s">
        <v>11</v>
      </c>
      <c r="E482" s="18" t="s">
        <v>14</v>
      </c>
      <c r="F482" s="52">
        <v>2023</v>
      </c>
      <c r="G482" s="27" t="s">
        <v>21</v>
      </c>
      <c r="H482" s="19"/>
      <c r="I482" s="19"/>
      <c r="J482" s="20">
        <f t="shared" si="31"/>
        <v>0</v>
      </c>
      <c r="K482" s="51"/>
      <c r="L482" s="66"/>
      <c r="M482" s="7"/>
      <c r="N482" s="7"/>
      <c r="O482" s="7">
        <v>40.450000000000003</v>
      </c>
      <c r="P482" s="7">
        <v>41.45</v>
      </c>
      <c r="Q482" s="7">
        <f>'[2]2026'!U567</f>
        <v>41.25</v>
      </c>
      <c r="R482" s="7">
        <f>'[2]2026'!V567</f>
        <v>41.1</v>
      </c>
      <c r="S482" s="7">
        <f>'[2]2026'!W567</f>
        <v>40.900000000000006</v>
      </c>
    </row>
    <row r="483" spans="2:19" x14ac:dyDescent="0.3">
      <c r="B483" s="54"/>
      <c r="C483" s="17" t="s">
        <v>437</v>
      </c>
      <c r="D483" s="52" t="s">
        <v>11</v>
      </c>
      <c r="E483" s="18" t="s">
        <v>14</v>
      </c>
      <c r="F483" s="52">
        <v>2022</v>
      </c>
      <c r="G483" s="27" t="s">
        <v>21</v>
      </c>
      <c r="H483" s="19"/>
      <c r="I483" s="19"/>
      <c r="J483" s="20">
        <f t="shared" si="31"/>
        <v>0</v>
      </c>
      <c r="K483" s="51"/>
      <c r="L483" s="66"/>
      <c r="M483" s="7"/>
      <c r="N483" s="7"/>
      <c r="O483" s="7">
        <v>59.7</v>
      </c>
      <c r="P483" s="7">
        <v>60.7</v>
      </c>
      <c r="Q483" s="7">
        <f>'[2]2026'!U568</f>
        <v>60.5</v>
      </c>
      <c r="R483" s="7">
        <f>'[2]2026'!V568</f>
        <v>60.35</v>
      </c>
      <c r="S483" s="7">
        <f>'[2]2026'!W568</f>
        <v>60.150000000000006</v>
      </c>
    </row>
    <row r="484" spans="2:19" ht="16.2" x14ac:dyDescent="0.35">
      <c r="B484" s="16"/>
      <c r="C484" s="65" t="s">
        <v>438</v>
      </c>
      <c r="D484" s="18"/>
      <c r="E484" s="17"/>
      <c r="F484" s="18"/>
      <c r="G484" s="17"/>
      <c r="H484" s="42"/>
      <c r="I484" s="42"/>
      <c r="J484" s="43"/>
      <c r="K484" s="51"/>
      <c r="L484" s="66"/>
      <c r="M484" s="7"/>
      <c r="N484" s="7"/>
      <c r="O484" s="7">
        <v>0</v>
      </c>
      <c r="P484" s="7">
        <v>0</v>
      </c>
      <c r="Q484" s="7">
        <f>'[2]2026'!U569</f>
        <v>0</v>
      </c>
      <c r="R484" s="7">
        <f>'[2]2026'!V569</f>
        <v>0</v>
      </c>
      <c r="S484" s="7">
        <f>'[2]2026'!W569</f>
        <v>0</v>
      </c>
    </row>
    <row r="485" spans="2:19" x14ac:dyDescent="0.3">
      <c r="B485" s="54"/>
      <c r="C485" s="17" t="s">
        <v>438</v>
      </c>
      <c r="D485" s="52" t="s">
        <v>439</v>
      </c>
      <c r="E485" s="18" t="s">
        <v>14</v>
      </c>
      <c r="F485" s="52">
        <v>2023</v>
      </c>
      <c r="G485" s="27" t="s">
        <v>21</v>
      </c>
      <c r="H485" s="19"/>
      <c r="I485" s="19"/>
      <c r="J485" s="20">
        <f t="shared" ref="J485:J493" si="32">IF($H$513=TRUE,H485*O485,IF($J$511&lt;168,H485*P485,IF($J$511&lt;336,H485*Q485,IF($J$511&lt;600,H485*R485,H485*S485))))</f>
        <v>0</v>
      </c>
      <c r="K485" s="51"/>
      <c r="L485" s="66"/>
      <c r="M485" s="7"/>
      <c r="N485" s="7"/>
      <c r="O485" s="7">
        <v>24.6</v>
      </c>
      <c r="P485" s="7">
        <v>25.6</v>
      </c>
      <c r="Q485" s="7">
        <f>'[2]2026'!U570</f>
        <v>25.400000000000002</v>
      </c>
      <c r="R485" s="7">
        <f>'[2]2026'!V570</f>
        <v>25.25</v>
      </c>
      <c r="S485" s="7">
        <f>'[2]2026'!W570</f>
        <v>25.05</v>
      </c>
    </row>
    <row r="486" spans="2:19" x14ac:dyDescent="0.3">
      <c r="B486" s="54"/>
      <c r="C486" s="17" t="s">
        <v>438</v>
      </c>
      <c r="D486" s="52" t="s">
        <v>439</v>
      </c>
      <c r="E486" s="18" t="s">
        <v>39</v>
      </c>
      <c r="F486" s="52">
        <v>2023</v>
      </c>
      <c r="G486" s="27" t="s">
        <v>21</v>
      </c>
      <c r="H486" s="19"/>
      <c r="I486" s="19"/>
      <c r="J486" s="20">
        <f t="shared" si="32"/>
        <v>0</v>
      </c>
      <c r="K486" s="51"/>
      <c r="L486" s="66"/>
      <c r="M486" s="7"/>
      <c r="N486" s="7"/>
      <c r="O486" s="7">
        <v>50.2</v>
      </c>
      <c r="P486" s="7">
        <v>52.2</v>
      </c>
      <c r="Q486" s="7">
        <f>'[2]2026'!U571</f>
        <v>51.800000000000004</v>
      </c>
      <c r="R486" s="7">
        <f>'[2]2026'!V571</f>
        <v>51.5</v>
      </c>
      <c r="S486" s="7">
        <f>'[2]2026'!W571</f>
        <v>51.1</v>
      </c>
    </row>
    <row r="487" spans="2:19" x14ac:dyDescent="0.3">
      <c r="B487" s="54"/>
      <c r="C487" s="17" t="s">
        <v>438</v>
      </c>
      <c r="D487" s="52" t="s">
        <v>440</v>
      </c>
      <c r="E487" s="18" t="s">
        <v>14</v>
      </c>
      <c r="F487" s="52">
        <v>2023</v>
      </c>
      <c r="G487" s="27" t="s">
        <v>21</v>
      </c>
      <c r="H487" s="19"/>
      <c r="I487" s="19"/>
      <c r="J487" s="20">
        <f t="shared" si="32"/>
        <v>0</v>
      </c>
      <c r="K487" s="51"/>
      <c r="L487" s="66"/>
      <c r="M487" s="7"/>
      <c r="N487" s="7"/>
      <c r="O487" s="7">
        <v>25.25</v>
      </c>
      <c r="P487" s="7">
        <v>26.25</v>
      </c>
      <c r="Q487" s="7">
        <f>'[2]2026'!U572</f>
        <v>26.05</v>
      </c>
      <c r="R487" s="7">
        <f>'[2]2026'!V572</f>
        <v>25.9</v>
      </c>
      <c r="S487" s="7">
        <f>'[2]2026'!W572</f>
        <v>25.7</v>
      </c>
    </row>
    <row r="488" spans="2:19" x14ac:dyDescent="0.3">
      <c r="B488" s="54"/>
      <c r="C488" s="17" t="s">
        <v>441</v>
      </c>
      <c r="D488" s="52" t="s">
        <v>508</v>
      </c>
      <c r="E488" s="18" t="s">
        <v>14</v>
      </c>
      <c r="F488" s="52">
        <v>2022</v>
      </c>
      <c r="G488" s="27" t="s">
        <v>21</v>
      </c>
      <c r="H488" s="19"/>
      <c r="I488" s="19"/>
      <c r="J488" s="20">
        <f t="shared" si="32"/>
        <v>0</v>
      </c>
      <c r="K488" s="51"/>
      <c r="L488" s="66"/>
      <c r="M488" s="7"/>
      <c r="N488" s="7"/>
      <c r="O488" s="7">
        <v>30.950000000000003</v>
      </c>
      <c r="P488" s="7">
        <v>31.950000000000003</v>
      </c>
      <c r="Q488" s="7">
        <f>'[2]2026'!U573</f>
        <v>31.750000000000004</v>
      </c>
      <c r="R488" s="7">
        <f>'[2]2026'!V573</f>
        <v>31.6</v>
      </c>
      <c r="S488" s="7">
        <f>'[2]2026'!W573</f>
        <v>31.400000000000002</v>
      </c>
    </row>
    <row r="489" spans="2:19" x14ac:dyDescent="0.3">
      <c r="B489" s="54"/>
      <c r="C489" s="17" t="s">
        <v>414</v>
      </c>
      <c r="D489" s="52" t="s">
        <v>442</v>
      </c>
      <c r="E489" s="18" t="s">
        <v>14</v>
      </c>
      <c r="F489" s="52">
        <v>2023</v>
      </c>
      <c r="G489" s="27" t="s">
        <v>21</v>
      </c>
      <c r="H489" s="19"/>
      <c r="I489" s="19"/>
      <c r="J489" s="20">
        <f t="shared" si="32"/>
        <v>0</v>
      </c>
      <c r="K489" s="51"/>
      <c r="L489" s="66"/>
      <c r="M489" s="7"/>
      <c r="N489" s="7"/>
      <c r="O489" s="7">
        <v>32.200000000000003</v>
      </c>
      <c r="P489" s="7">
        <v>33.200000000000003</v>
      </c>
      <c r="Q489" s="7">
        <f>'[2]2026'!U574</f>
        <v>33</v>
      </c>
      <c r="R489" s="7">
        <f>'[2]2026'!V574</f>
        <v>32.85</v>
      </c>
      <c r="S489" s="7">
        <f>'[2]2026'!W574</f>
        <v>32.650000000000006</v>
      </c>
    </row>
    <row r="490" spans="2:19" x14ac:dyDescent="0.3">
      <c r="B490" s="54"/>
      <c r="C490" s="17" t="s">
        <v>443</v>
      </c>
      <c r="D490" s="52" t="s">
        <v>444</v>
      </c>
      <c r="E490" s="18" t="s">
        <v>14</v>
      </c>
      <c r="F490" s="52">
        <v>2022</v>
      </c>
      <c r="G490" s="27" t="s">
        <v>21</v>
      </c>
      <c r="H490" s="19"/>
      <c r="I490" s="19"/>
      <c r="J490" s="20">
        <f t="shared" si="32"/>
        <v>0</v>
      </c>
      <c r="K490" s="51"/>
      <c r="L490" s="66"/>
      <c r="M490" s="7"/>
      <c r="N490" s="7"/>
      <c r="O490" s="7">
        <v>42.35</v>
      </c>
      <c r="P490" s="7">
        <v>43.35</v>
      </c>
      <c r="Q490" s="7">
        <f>'[2]2026'!U575</f>
        <v>43.15</v>
      </c>
      <c r="R490" s="7">
        <f>'[2]2026'!V575</f>
        <v>43</v>
      </c>
      <c r="S490" s="7">
        <f>'[2]2026'!W575</f>
        <v>42.800000000000004</v>
      </c>
    </row>
    <row r="491" spans="2:19" x14ac:dyDescent="0.3">
      <c r="B491" s="54"/>
      <c r="C491" s="17" t="s">
        <v>445</v>
      </c>
      <c r="D491" s="52" t="s">
        <v>446</v>
      </c>
      <c r="E491" s="18" t="s">
        <v>14</v>
      </c>
      <c r="F491" s="52">
        <v>2022</v>
      </c>
      <c r="G491" s="27" t="s">
        <v>21</v>
      </c>
      <c r="H491" s="19"/>
      <c r="I491" s="19"/>
      <c r="J491" s="20">
        <f t="shared" si="32"/>
        <v>0</v>
      </c>
      <c r="K491" s="51"/>
      <c r="L491" s="66"/>
      <c r="M491" s="7"/>
      <c r="N491" s="7"/>
      <c r="O491" s="7">
        <v>53.75</v>
      </c>
      <c r="P491" s="7">
        <v>54.75</v>
      </c>
      <c r="Q491" s="7">
        <f>'[2]2026'!U576</f>
        <v>54.55</v>
      </c>
      <c r="R491" s="7">
        <f>'[2]2026'!V576</f>
        <v>54.4</v>
      </c>
      <c r="S491" s="7">
        <f>'[2]2026'!W576</f>
        <v>54.2</v>
      </c>
    </row>
    <row r="492" spans="2:19" x14ac:dyDescent="0.3">
      <c r="B492" s="54"/>
      <c r="C492" s="17" t="s">
        <v>447</v>
      </c>
      <c r="D492" s="52" t="s">
        <v>509</v>
      </c>
      <c r="E492" s="18" t="s">
        <v>14</v>
      </c>
      <c r="F492" s="52">
        <v>2022</v>
      </c>
      <c r="G492" s="27" t="s">
        <v>21</v>
      </c>
      <c r="H492" s="19"/>
      <c r="I492" s="19"/>
      <c r="J492" s="20">
        <f t="shared" si="32"/>
        <v>0</v>
      </c>
      <c r="K492" s="51"/>
      <c r="L492" s="66"/>
      <c r="M492" s="7"/>
      <c r="N492" s="7"/>
      <c r="O492" s="7">
        <v>53.75</v>
      </c>
      <c r="P492" s="7">
        <v>54.75</v>
      </c>
      <c r="Q492" s="7">
        <f>'[2]2026'!U577</f>
        <v>54.55</v>
      </c>
      <c r="R492" s="7">
        <f>'[2]2026'!V577</f>
        <v>54.4</v>
      </c>
      <c r="S492" s="7">
        <f>'[2]2026'!W577</f>
        <v>54.2</v>
      </c>
    </row>
    <row r="493" spans="2:19" x14ac:dyDescent="0.3">
      <c r="B493" s="54"/>
      <c r="C493" s="17" t="s">
        <v>448</v>
      </c>
      <c r="D493" s="52" t="s">
        <v>449</v>
      </c>
      <c r="E493" s="18" t="s">
        <v>14</v>
      </c>
      <c r="F493" s="52">
        <v>2021</v>
      </c>
      <c r="G493" s="27" t="s">
        <v>21</v>
      </c>
      <c r="H493" s="19"/>
      <c r="I493" s="19"/>
      <c r="J493" s="20">
        <f t="shared" si="32"/>
        <v>0</v>
      </c>
      <c r="K493" s="51"/>
      <c r="L493" s="66"/>
      <c r="M493" s="7"/>
      <c r="N493" s="7"/>
      <c r="O493" s="7">
        <v>93.600000000000009</v>
      </c>
      <c r="P493" s="7">
        <v>94.600000000000009</v>
      </c>
      <c r="Q493" s="7">
        <f>'[2]2026'!U578</f>
        <v>94.4</v>
      </c>
      <c r="R493" s="7">
        <f>'[2]2026'!V578</f>
        <v>94.250000000000014</v>
      </c>
      <c r="S493" s="7">
        <f>'[2]2026'!W578</f>
        <v>94.050000000000011</v>
      </c>
    </row>
    <row r="494" spans="2:19" ht="16.2" x14ac:dyDescent="0.35">
      <c r="B494" s="16"/>
      <c r="C494" s="65" t="s">
        <v>450</v>
      </c>
      <c r="D494" s="18"/>
      <c r="E494" s="17"/>
      <c r="F494" s="18"/>
      <c r="G494" s="17"/>
      <c r="H494" s="42"/>
      <c r="I494" s="42"/>
      <c r="J494" s="43"/>
      <c r="K494" s="51"/>
      <c r="L494" s="66"/>
      <c r="M494" s="7"/>
      <c r="N494" s="7"/>
      <c r="O494" s="7">
        <v>0</v>
      </c>
      <c r="P494" s="7">
        <v>0</v>
      </c>
      <c r="Q494" s="7">
        <f>'[2]2026'!U579</f>
        <v>0</v>
      </c>
      <c r="R494" s="7">
        <f>'[2]2026'!V579</f>
        <v>0</v>
      </c>
      <c r="S494" s="7">
        <f>'[2]2026'!W579</f>
        <v>0</v>
      </c>
    </row>
    <row r="495" spans="2:19" x14ac:dyDescent="0.3">
      <c r="B495" s="54"/>
      <c r="C495" s="17" t="s">
        <v>450</v>
      </c>
      <c r="D495" s="52" t="s">
        <v>451</v>
      </c>
      <c r="E495" s="18" t="s">
        <v>14</v>
      </c>
      <c r="F495" s="52">
        <v>2022</v>
      </c>
      <c r="G495" s="27" t="s">
        <v>21</v>
      </c>
      <c r="H495" s="19"/>
      <c r="I495" s="63"/>
      <c r="J495" s="20">
        <f>IF($H$513=TRUE,IF(I495=5%,H495*O495*0.95,H495*O495),IF($J$511&lt;168,IF(I495=5%,H495*(P495*0.95),H495*P495),IF($J$511&lt;336,IF(I495=5%,H495*(Q495*0.95),H495*Q495),IF($J$511&lt;600,IF(I495=5%,H495*R495*0.95,H495*R495),IF(I495=5%,H495*S495*0.95,H495*S495)))))</f>
        <v>0</v>
      </c>
      <c r="O495" s="7">
        <v>65.75</v>
      </c>
      <c r="P495" s="7">
        <v>66.75</v>
      </c>
      <c r="Q495" s="7">
        <f>'[2]2026'!U580</f>
        <v>66.55</v>
      </c>
      <c r="R495" s="7">
        <f>'[2]2026'!V580</f>
        <v>66.400000000000006</v>
      </c>
      <c r="S495" s="7">
        <f>'[2]2026'!W580</f>
        <v>66.2</v>
      </c>
    </row>
    <row r="496" spans="2:19" x14ac:dyDescent="0.3">
      <c r="B496" s="54"/>
      <c r="C496" s="17" t="s">
        <v>450</v>
      </c>
      <c r="D496" s="52" t="s">
        <v>510</v>
      </c>
      <c r="E496" s="18" t="s">
        <v>14</v>
      </c>
      <c r="F496" s="52">
        <v>2018</v>
      </c>
      <c r="G496" s="27" t="s">
        <v>21</v>
      </c>
      <c r="H496" s="19"/>
      <c r="I496" s="19"/>
      <c r="J496" s="20">
        <f t="shared" ref="J496:J502" si="33">IF($H$513=TRUE,H496*O496,IF($J$511&lt;168,H496*P496,IF($J$511&lt;336,H496*Q496,IF($J$511&lt;600,H496*R496,H496*S496))))</f>
        <v>0</v>
      </c>
      <c r="K496" s="51"/>
      <c r="L496" s="66"/>
      <c r="M496" s="7"/>
      <c r="N496" s="7"/>
      <c r="O496" s="7">
        <v>74</v>
      </c>
      <c r="P496" s="7">
        <v>75</v>
      </c>
      <c r="Q496" s="7">
        <f>'[2]2026'!U581</f>
        <v>74.8</v>
      </c>
      <c r="R496" s="7">
        <f>'[2]2026'!V581</f>
        <v>74.650000000000006</v>
      </c>
      <c r="S496" s="7">
        <f>'[2]2026'!W581</f>
        <v>74.45</v>
      </c>
    </row>
    <row r="497" spans="2:35" x14ac:dyDescent="0.3">
      <c r="B497" s="54"/>
      <c r="C497" s="17" t="s">
        <v>450</v>
      </c>
      <c r="D497" s="52" t="s">
        <v>511</v>
      </c>
      <c r="E497" s="18" t="s">
        <v>14</v>
      </c>
      <c r="F497" s="52">
        <v>2022</v>
      </c>
      <c r="G497" s="27" t="s">
        <v>21</v>
      </c>
      <c r="H497" s="19"/>
      <c r="I497" s="19"/>
      <c r="J497" s="20">
        <f t="shared" si="33"/>
        <v>0</v>
      </c>
      <c r="K497" s="51"/>
      <c r="L497" s="66"/>
      <c r="M497" s="7"/>
      <c r="N497" s="7"/>
      <c r="O497" s="7">
        <v>70.2</v>
      </c>
      <c r="P497" s="7">
        <v>71.2</v>
      </c>
      <c r="Q497" s="7">
        <f>'[2]2026'!U582</f>
        <v>71</v>
      </c>
      <c r="R497" s="7">
        <f>'[2]2026'!V582</f>
        <v>70.850000000000009</v>
      </c>
      <c r="S497" s="7">
        <f>'[2]2026'!W582</f>
        <v>70.650000000000006</v>
      </c>
    </row>
    <row r="498" spans="2:35" x14ac:dyDescent="0.3">
      <c r="B498" s="54"/>
      <c r="C498" s="17" t="s">
        <v>450</v>
      </c>
      <c r="D498" s="52" t="s">
        <v>512</v>
      </c>
      <c r="E498" s="18" t="s">
        <v>413</v>
      </c>
      <c r="F498" s="52">
        <v>2022</v>
      </c>
      <c r="G498" s="27" t="s">
        <v>21</v>
      </c>
      <c r="H498" s="19"/>
      <c r="I498" s="19"/>
      <c r="J498" s="20">
        <f t="shared" si="33"/>
        <v>0</v>
      </c>
      <c r="K498" s="51"/>
      <c r="L498" s="66"/>
      <c r="M498" s="7"/>
      <c r="N498" s="7"/>
      <c r="O498" s="7">
        <v>143.85</v>
      </c>
      <c r="P498" s="7">
        <v>145.85</v>
      </c>
      <c r="Q498" s="7">
        <f>'[2]2026'!U583</f>
        <v>145.44999999999999</v>
      </c>
      <c r="R498" s="7">
        <f>'[2]2026'!V583</f>
        <v>145.15</v>
      </c>
      <c r="S498" s="7">
        <f>'[2]2026'!W583</f>
        <v>144.75</v>
      </c>
    </row>
    <row r="499" spans="2:35" x14ac:dyDescent="0.3">
      <c r="B499" s="54"/>
      <c r="C499" s="17" t="s">
        <v>450</v>
      </c>
      <c r="D499" s="52" t="s">
        <v>513</v>
      </c>
      <c r="E499" s="18" t="s">
        <v>14</v>
      </c>
      <c r="F499" s="52">
        <v>2022</v>
      </c>
      <c r="G499" s="27" t="s">
        <v>21</v>
      </c>
      <c r="H499" s="19"/>
      <c r="I499" s="19"/>
      <c r="J499" s="20">
        <f t="shared" si="33"/>
        <v>0</v>
      </c>
      <c r="K499" s="51"/>
      <c r="L499" s="66"/>
      <c r="M499" s="7"/>
      <c r="N499" s="7"/>
      <c r="O499" s="7">
        <v>70.2</v>
      </c>
      <c r="P499" s="7">
        <v>71.2</v>
      </c>
      <c r="Q499" s="7">
        <f>'[2]2026'!U584</f>
        <v>71</v>
      </c>
      <c r="R499" s="7">
        <f>'[2]2026'!V584</f>
        <v>70.850000000000009</v>
      </c>
      <c r="S499" s="7">
        <f>'[2]2026'!W584</f>
        <v>70.650000000000006</v>
      </c>
    </row>
    <row r="500" spans="2:35" x14ac:dyDescent="0.3">
      <c r="B500" s="54"/>
      <c r="C500" s="17" t="s">
        <v>450</v>
      </c>
      <c r="D500" s="52" t="s">
        <v>514</v>
      </c>
      <c r="E500" s="18" t="s">
        <v>413</v>
      </c>
      <c r="F500" s="52">
        <v>2022</v>
      </c>
      <c r="G500" s="27" t="s">
        <v>21</v>
      </c>
      <c r="H500" s="19"/>
      <c r="I500" s="19"/>
      <c r="J500" s="20">
        <f t="shared" si="33"/>
        <v>0</v>
      </c>
      <c r="K500" s="51"/>
      <c r="L500" s="66"/>
      <c r="M500" s="7"/>
      <c r="N500" s="7"/>
      <c r="O500" s="7">
        <v>143.85</v>
      </c>
      <c r="P500" s="7">
        <v>145.85</v>
      </c>
      <c r="Q500" s="7">
        <f>'[2]2026'!U585</f>
        <v>145.44999999999999</v>
      </c>
      <c r="R500" s="7">
        <f>'[2]2026'!V585</f>
        <v>145.15</v>
      </c>
      <c r="S500" s="7">
        <f>'[2]2026'!W585</f>
        <v>144.75</v>
      </c>
    </row>
    <row r="501" spans="2:35" x14ac:dyDescent="0.3">
      <c r="B501" s="54"/>
      <c r="C501" s="17" t="s">
        <v>452</v>
      </c>
      <c r="D501" s="52" t="s">
        <v>453</v>
      </c>
      <c r="E501" s="18" t="s">
        <v>14</v>
      </c>
      <c r="F501" s="52">
        <v>2021</v>
      </c>
      <c r="G501" s="27" t="s">
        <v>21</v>
      </c>
      <c r="H501" s="19"/>
      <c r="I501" s="19"/>
      <c r="J501" s="20">
        <f t="shared" si="33"/>
        <v>0</v>
      </c>
      <c r="K501" s="51"/>
      <c r="L501" s="66"/>
      <c r="M501" s="7"/>
      <c r="N501" s="7"/>
      <c r="O501" s="7">
        <v>139.80000000000001</v>
      </c>
      <c r="P501" s="7">
        <v>140.80000000000001</v>
      </c>
      <c r="Q501" s="7">
        <f>'[2]2026'!U586</f>
        <v>140.60000000000002</v>
      </c>
      <c r="R501" s="7">
        <f>'[2]2026'!V586</f>
        <v>140.45000000000002</v>
      </c>
      <c r="S501" s="7">
        <f>'[2]2026'!W586</f>
        <v>140.25</v>
      </c>
    </row>
    <row r="502" spans="2:35" x14ac:dyDescent="0.3">
      <c r="B502" s="54"/>
      <c r="C502" s="17" t="s">
        <v>452</v>
      </c>
      <c r="D502" s="52" t="s">
        <v>453</v>
      </c>
      <c r="E502" s="18" t="s">
        <v>413</v>
      </c>
      <c r="F502" s="52">
        <v>2021</v>
      </c>
      <c r="G502" s="27" t="s">
        <v>21</v>
      </c>
      <c r="H502" s="19"/>
      <c r="I502" s="19"/>
      <c r="J502" s="20">
        <f t="shared" si="33"/>
        <v>0</v>
      </c>
      <c r="K502" s="51"/>
      <c r="L502" s="66"/>
      <c r="M502" s="7"/>
      <c r="N502" s="7"/>
      <c r="O502" s="7">
        <v>276.75</v>
      </c>
      <c r="P502" s="7">
        <v>278.75</v>
      </c>
      <c r="Q502" s="7">
        <f>'[2]2026'!U587</f>
        <v>278.35000000000002</v>
      </c>
      <c r="R502" s="7">
        <f>'[2]2026'!V587</f>
        <v>278.05</v>
      </c>
      <c r="S502" s="7">
        <f>'[2]2026'!W587</f>
        <v>277.64999999999998</v>
      </c>
    </row>
    <row r="503" spans="2:35" x14ac:dyDescent="0.3">
      <c r="B503" s="57"/>
      <c r="C503" s="21"/>
      <c r="D503" s="33"/>
      <c r="E503" s="21"/>
      <c r="F503" s="21"/>
      <c r="G503" s="21"/>
      <c r="J503" s="34"/>
      <c r="K503" s="92"/>
      <c r="L503" s="92"/>
      <c r="M503" s="55"/>
      <c r="N503" s="7"/>
      <c r="O503" s="93"/>
      <c r="P503" s="93"/>
      <c r="Q503" s="93"/>
      <c r="R503" s="93"/>
      <c r="S503" s="93"/>
      <c r="T503" s="6"/>
      <c r="U503" s="6"/>
      <c r="V503" s="6"/>
      <c r="W503" s="6"/>
      <c r="X503" s="6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</row>
    <row r="504" spans="2:35" ht="23.1" customHeight="1" x14ac:dyDescent="0.45">
      <c r="B504" s="44"/>
      <c r="C504" s="45" t="s">
        <v>454</v>
      </c>
      <c r="D504" s="46"/>
      <c r="E504" s="39"/>
      <c r="F504" s="39"/>
      <c r="G504" s="39"/>
      <c r="H504" s="47"/>
      <c r="I504" s="47"/>
      <c r="J504" s="40"/>
      <c r="K504" s="51"/>
      <c r="L504" s="66"/>
      <c r="M504" s="7"/>
      <c r="N504" s="7"/>
      <c r="O504" s="7"/>
      <c r="P504" s="7"/>
      <c r="Q504" s="7"/>
      <c r="R504" s="7"/>
      <c r="S504" s="7"/>
    </row>
    <row r="505" spans="2:35" x14ac:dyDescent="0.3">
      <c r="B505" s="16"/>
      <c r="C505" s="17" t="s">
        <v>520</v>
      </c>
      <c r="D505" s="18" t="s">
        <v>521</v>
      </c>
      <c r="E505" s="17"/>
      <c r="F505" s="17"/>
      <c r="G505" s="27"/>
      <c r="H505" s="19"/>
      <c r="I505" s="19"/>
      <c r="J505" s="20">
        <f>H505*P505</f>
        <v>0</v>
      </c>
      <c r="K505" s="51"/>
      <c r="L505" s="66"/>
      <c r="M505" s="7"/>
      <c r="N505" s="7"/>
      <c r="O505" s="7"/>
      <c r="P505" s="7">
        <v>199</v>
      </c>
      <c r="Q505" s="7"/>
      <c r="R505" s="7"/>
      <c r="S505" s="7"/>
    </row>
    <row r="506" spans="2:35" x14ac:dyDescent="0.3">
      <c r="B506" s="16"/>
      <c r="C506" s="17" t="s">
        <v>522</v>
      </c>
      <c r="D506" s="18" t="s">
        <v>523</v>
      </c>
      <c r="E506" s="17"/>
      <c r="F506" s="17"/>
      <c r="G506" s="27"/>
      <c r="H506" s="19"/>
      <c r="I506" s="19"/>
      <c r="J506" s="20">
        <f>IF(H506&lt;24,H506*P506,H506*Q506)</f>
        <v>0</v>
      </c>
      <c r="K506" s="51"/>
      <c r="L506" s="66"/>
      <c r="M506" s="7"/>
      <c r="N506" s="7"/>
      <c r="O506" s="7"/>
      <c r="P506" s="7">
        <v>7.4</v>
      </c>
      <c r="Q506" s="7">
        <f>'[2]2026'!U624</f>
        <v>6.5</v>
      </c>
      <c r="R506" s="7"/>
      <c r="S506" s="7"/>
    </row>
    <row r="507" spans="2:35" x14ac:dyDescent="0.3">
      <c r="B507" s="16"/>
      <c r="C507" s="17" t="s">
        <v>524</v>
      </c>
      <c r="D507" s="18" t="s">
        <v>525</v>
      </c>
      <c r="E507" s="17"/>
      <c r="F507" s="17"/>
      <c r="G507" s="27"/>
      <c r="H507" s="19"/>
      <c r="I507" s="19"/>
      <c r="J507" s="20">
        <f>IF(H507&lt;24,H507*P507,H507*Q507)</f>
        <v>0</v>
      </c>
      <c r="K507" s="51"/>
      <c r="L507" s="66"/>
      <c r="M507" s="7"/>
      <c r="N507" s="7"/>
      <c r="O507" s="7"/>
      <c r="P507" s="7">
        <v>8.1999999999999993</v>
      </c>
      <c r="Q507" s="7">
        <f>'[2]2026'!U625</f>
        <v>7.3</v>
      </c>
      <c r="R507" s="7"/>
      <c r="S507" s="7"/>
    </row>
    <row r="508" spans="2:35" x14ac:dyDescent="0.3">
      <c r="B508" s="16"/>
      <c r="C508" s="17" t="s">
        <v>455</v>
      </c>
      <c r="D508" s="18" t="s">
        <v>456</v>
      </c>
      <c r="E508" s="17"/>
      <c r="F508" s="17"/>
      <c r="G508" s="27"/>
      <c r="H508" s="19"/>
      <c r="I508" s="19"/>
      <c r="J508" s="20">
        <f>H508*P508</f>
        <v>0</v>
      </c>
      <c r="K508" s="51"/>
      <c r="L508" s="66"/>
      <c r="M508" s="7"/>
      <c r="N508" s="7"/>
      <c r="O508" s="7"/>
      <c r="P508" s="7">
        <v>22</v>
      </c>
      <c r="Q508" s="7"/>
      <c r="R508" s="7"/>
      <c r="S508" s="7"/>
    </row>
    <row r="509" spans="2:35" x14ac:dyDescent="0.3">
      <c r="B509" s="16"/>
      <c r="C509" s="17" t="s">
        <v>457</v>
      </c>
      <c r="D509" s="18" t="s">
        <v>458</v>
      </c>
      <c r="E509" s="17"/>
      <c r="F509" s="17"/>
      <c r="G509" s="27"/>
      <c r="H509" s="19"/>
      <c r="I509" s="19"/>
      <c r="J509" s="20">
        <f>H509*P509</f>
        <v>0</v>
      </c>
      <c r="K509" s="51"/>
      <c r="L509" s="66"/>
      <c r="M509" s="7"/>
      <c r="N509" s="7"/>
      <c r="O509" s="7"/>
      <c r="P509" s="7">
        <v>29</v>
      </c>
      <c r="Q509" s="7"/>
      <c r="R509" s="7"/>
      <c r="S509" s="7"/>
    </row>
    <row r="510" spans="2:35" x14ac:dyDescent="0.3">
      <c r="B510" s="57"/>
      <c r="C510" s="21"/>
      <c r="D510" s="33"/>
      <c r="E510" s="21"/>
      <c r="F510" s="21"/>
      <c r="G510" s="21"/>
      <c r="J510" s="34"/>
      <c r="K510" s="51"/>
      <c r="L510" s="66"/>
      <c r="M510" s="7"/>
      <c r="N510" s="7"/>
      <c r="O510" s="7"/>
      <c r="P510" s="7"/>
      <c r="Q510" s="7"/>
      <c r="R510" s="7"/>
      <c r="S510" s="7"/>
    </row>
    <row r="511" spans="2:35" x14ac:dyDescent="0.3">
      <c r="B511" s="57"/>
      <c r="C511" s="21"/>
      <c r="D511" s="33"/>
      <c r="E511" s="21"/>
      <c r="F511" s="110" t="s">
        <v>459</v>
      </c>
      <c r="G511" s="111"/>
      <c r="H511" s="48"/>
      <c r="I511" s="61"/>
      <c r="J511" s="64">
        <f>H155+I155+H448+H403+H391+H436+H381+H343+H308+H312+H297+H288+H270+H255+H235+H217+H212+H201+H187+H180+H166+H149+H140+H137+H127+H109+H99+H95+H88+H82+H74+H63+H53+H48+H38+H17+H418+H427+H225+H198+H326+H360+I448+I403+I391+I436+I381+I343+I308+I312+I297+I288+I270+I255+I235+I217+I212+I201+I187+I180+I166+I149+I140+I137+I127+I109+I99+I95+I88+I82+I74+I63+I53+I48+I38+I17+I418+I427+I225+I198+I326+I360</f>
        <v>0</v>
      </c>
      <c r="K511" s="51"/>
      <c r="L511" s="66"/>
      <c r="M511" s="7"/>
      <c r="N511" s="7"/>
      <c r="O511" s="7"/>
      <c r="P511" s="7"/>
      <c r="Q511" s="7"/>
      <c r="R511" s="7"/>
      <c r="S511" s="7"/>
    </row>
    <row r="512" spans="2:35" x14ac:dyDescent="0.3">
      <c r="B512" s="33"/>
      <c r="D512" s="33"/>
      <c r="E512" s="21"/>
      <c r="F512" s="110" t="s">
        <v>464</v>
      </c>
      <c r="G512" s="111"/>
      <c r="H512" s="48"/>
      <c r="I512" s="61"/>
      <c r="J512" s="49">
        <f>SUM(J17:J509)</f>
        <v>0</v>
      </c>
      <c r="K512" s="51"/>
      <c r="L512" s="66"/>
      <c r="M512" s="7"/>
      <c r="N512" s="7"/>
      <c r="O512" s="7"/>
      <c r="P512" s="7"/>
      <c r="Q512" s="7"/>
      <c r="R512" s="7"/>
      <c r="S512" s="7"/>
    </row>
    <row r="513" spans="2:21" ht="14.4" x14ac:dyDescent="0.3">
      <c r="E513" s="33"/>
      <c r="F513" s="33"/>
      <c r="G513" s="33"/>
      <c r="J513" s="34"/>
      <c r="K513" s="51"/>
      <c r="L513" s="66"/>
      <c r="M513" s="7"/>
      <c r="N513" s="7"/>
      <c r="O513" s="55"/>
      <c r="P513" s="7"/>
      <c r="Q513" s="7"/>
      <c r="R513" s="7"/>
      <c r="S513" s="7"/>
      <c r="T513" s="66"/>
      <c r="U513" s="91"/>
    </row>
    <row r="514" spans="2:21" ht="14.4" x14ac:dyDescent="0.3">
      <c r="E514" s="33"/>
      <c r="F514" s="33"/>
      <c r="G514" s="33"/>
      <c r="J514" s="34"/>
      <c r="K514" s="51"/>
      <c r="L514" s="66"/>
      <c r="M514" s="7"/>
      <c r="N514" s="7"/>
      <c r="O514" s="55"/>
      <c r="P514" s="7"/>
      <c r="Q514" s="7"/>
      <c r="R514" s="7"/>
      <c r="S514" s="7"/>
      <c r="T514" s="66"/>
      <c r="U514" s="91"/>
    </row>
    <row r="515" spans="2:21" ht="15" thickBot="1" x14ac:dyDescent="0.35">
      <c r="B515" s="57"/>
      <c r="E515" s="21" t="s">
        <v>460</v>
      </c>
      <c r="F515" s="21"/>
      <c r="G515" s="21"/>
      <c r="J515" s="34"/>
      <c r="P515" s="7"/>
      <c r="Q515" s="7"/>
      <c r="R515" s="7"/>
      <c r="S515" s="7"/>
      <c r="T515" s="66"/>
      <c r="U515" s="91"/>
    </row>
    <row r="516" spans="2:21" ht="14.4" x14ac:dyDescent="0.3">
      <c r="B516" s="56"/>
      <c r="C516" s="57"/>
      <c r="D516" s="21"/>
      <c r="E516" s="1"/>
      <c r="F516" s="98"/>
      <c r="G516" s="98"/>
      <c r="H516" s="98"/>
      <c r="I516" s="98"/>
      <c r="J516" s="99"/>
      <c r="P516" s="7"/>
      <c r="Q516" s="7"/>
      <c r="R516" s="7"/>
      <c r="S516" s="7"/>
      <c r="T516" s="66"/>
      <c r="U516" s="91"/>
    </row>
    <row r="517" spans="2:21" ht="14.4" x14ac:dyDescent="0.3">
      <c r="C517" s="53" t="s">
        <v>461</v>
      </c>
      <c r="D517" s="3"/>
      <c r="E517" s="100"/>
      <c r="F517" s="101"/>
      <c r="G517" s="101"/>
      <c r="H517" s="101"/>
      <c r="I517" s="101"/>
      <c r="J517" s="102"/>
      <c r="U517" s="91"/>
    </row>
    <row r="518" spans="2:21" ht="15" thickBot="1" x14ac:dyDescent="0.35">
      <c r="B518" s="56"/>
      <c r="C518" s="2"/>
      <c r="D518" s="3"/>
      <c r="E518" s="103"/>
      <c r="F518" s="104"/>
      <c r="G518" s="104"/>
      <c r="H518" s="104"/>
      <c r="I518" s="104"/>
      <c r="J518" s="105"/>
      <c r="U518" s="91"/>
    </row>
    <row r="519" spans="2:21" ht="14.4" x14ac:dyDescent="0.3">
      <c r="D519" s="3"/>
      <c r="E519" s="4"/>
      <c r="H519" s="3"/>
      <c r="I519" s="3"/>
      <c r="J519" s="8"/>
      <c r="U519" s="91"/>
    </row>
  </sheetData>
  <autoFilter ref="H14:H509" xr:uid="{A6909F79-F3C4-49FE-A915-7E077B307BA0}"/>
  <mergeCells count="20">
    <mergeCell ref="E516:J518"/>
    <mergeCell ref="D210:F210"/>
    <mergeCell ref="D223:F223"/>
    <mergeCell ref="D324:F324"/>
    <mergeCell ref="D358:F358"/>
    <mergeCell ref="F511:G511"/>
    <mergeCell ref="F512:G512"/>
    <mergeCell ref="B11:J11"/>
    <mergeCell ref="B12:J12"/>
    <mergeCell ref="D15:F15"/>
    <mergeCell ref="D36:F36"/>
    <mergeCell ref="D147:F147"/>
    <mergeCell ref="D164:F164"/>
    <mergeCell ref="D2:D3"/>
    <mergeCell ref="B6:F7"/>
    <mergeCell ref="G6:J7"/>
    <mergeCell ref="B8:J8"/>
    <mergeCell ref="B9:J9"/>
    <mergeCell ref="B10:C10"/>
    <mergeCell ref="D10:J10"/>
  </mergeCells>
  <conditionalFormatting sqref="G18:G32 G39:G47 G49:G52 G54:G146 G148:G163 G166:G209 G211:G222 G391:G448">
    <cfRule type="containsText" dxfId="124" priority="124" operator="containsText" text="Rouge">
      <formula>NOT(ISERROR(SEARCH("Rouge",G18)))</formula>
    </cfRule>
    <cfRule type="containsText" dxfId="123" priority="125" operator="containsText" text="Blanc">
      <formula>NOT(ISERROR(SEARCH("Blanc",G18)))</formula>
    </cfRule>
  </conditionalFormatting>
  <conditionalFormatting sqref="G36:G278">
    <cfRule type="containsText" dxfId="122" priority="5" operator="containsText" text="Orange">
      <formula>NOT(ISERROR(SEARCH("Orange",G36)))</formula>
    </cfRule>
  </conditionalFormatting>
  <conditionalFormatting sqref="G224:G278">
    <cfRule type="containsText" dxfId="121" priority="7" operator="containsText" text="Rouge">
      <formula>NOT(ISERROR(SEARCH("Rouge",G224)))</formula>
    </cfRule>
    <cfRule type="containsText" dxfId="120" priority="8" operator="containsText" text="Blanc">
      <formula>NOT(ISERROR(SEARCH("Blanc",G224)))</formula>
    </cfRule>
    <cfRule type="containsText" dxfId="119" priority="9" operator="containsText" text="Rosé">
      <formula>NOT(ISERROR(SEARCH("Rosé",G224)))</formula>
    </cfRule>
  </conditionalFormatting>
  <conditionalFormatting sqref="G279:G403 G405:G408 G450 G452:G456 G458:G461 G463:G464 G466 G468:G483 G485:G493 G495:G502 G504:G511 G515">
    <cfRule type="containsText" dxfId="118" priority="122" operator="containsText" text="Blanc">
      <formula>NOT(ISERROR(SEARCH("Blanc",G279)))</formula>
    </cfRule>
  </conditionalFormatting>
  <conditionalFormatting sqref="G279:G448 G504:G511 G18:G32 G39:G47 G49:G52 G54:G146 G148:G163 G166:G209 G211:G222">
    <cfRule type="containsText" dxfId="117" priority="123" operator="containsText" text="Rosé">
      <formula>NOT(ISERROR(SEARCH("Rosé",G18)))</formula>
    </cfRule>
  </conditionalFormatting>
  <conditionalFormatting sqref="G279:G511">
    <cfRule type="containsText" dxfId="116" priority="60" operator="containsText" text="Orange">
      <formula>NOT(ISERROR(SEARCH("Orange",G279)))</formula>
    </cfRule>
  </conditionalFormatting>
  <conditionalFormatting sqref="G323 G410:G447">
    <cfRule type="containsText" dxfId="115" priority="110" operator="containsText" text="Rouge">
      <formula>NOT(ISERROR(SEARCH("Rouge",G323)))</formula>
    </cfRule>
    <cfRule type="containsText" dxfId="114" priority="111" operator="containsText" text="Blanc">
      <formula>NOT(ISERROR(SEARCH("Blanc",G323)))</formula>
    </cfRule>
  </conditionalFormatting>
  <conditionalFormatting sqref="G325">
    <cfRule type="containsText" dxfId="113" priority="112" operator="containsText" text="Rouge">
      <formula>NOT(ISERROR(SEARCH("Rouge",G325)))</formula>
    </cfRule>
    <cfRule type="containsText" dxfId="112" priority="113" operator="containsText" text="Blanc">
      <formula>NOT(ISERROR(SEARCH("Blanc",G325)))</formula>
    </cfRule>
  </conditionalFormatting>
  <conditionalFormatting sqref="G359">
    <cfRule type="containsText" dxfId="111" priority="115" operator="containsText" text="Rouge">
      <formula>NOT(ISERROR(SEARCH("Rouge",G359)))</formula>
    </cfRule>
    <cfRule type="containsText" dxfId="110" priority="116" operator="containsText" text="Blanc">
      <formula>NOT(ISERROR(SEARCH("Blanc",G359)))</formula>
    </cfRule>
  </conditionalFormatting>
  <conditionalFormatting sqref="G391:G402 G405:G408">
    <cfRule type="containsText" dxfId="109" priority="106" operator="containsText" text="Rouge">
      <formula>NOT(ISERROR(SEARCH("Rouge",G391)))</formula>
    </cfRule>
    <cfRule type="containsText" dxfId="108" priority="107" operator="containsText" text="Blanc">
      <formula>NOT(ISERROR(SEARCH("Blanc",G391)))</formula>
    </cfRule>
  </conditionalFormatting>
  <conditionalFormatting sqref="G405:G408 G450 G458:G461 G463:G464 G466 G468:G483 G485:G493 G495:G502 G515 G279:G403 G452:G456 G504:G511">
    <cfRule type="containsText" dxfId="107" priority="121" operator="containsText" text="Rouge">
      <formula>NOT(ISERROR(SEARCH("Rouge",G279)))</formula>
    </cfRule>
  </conditionalFormatting>
  <conditionalFormatting sqref="G418">
    <cfRule type="containsText" dxfId="106" priority="117" operator="containsText" text="Rouge">
      <formula>NOT(ISERROR(SEARCH("Rouge",G418)))</formula>
    </cfRule>
    <cfRule type="containsText" dxfId="105" priority="118" operator="containsText" text="Blanc">
      <formula>NOT(ISERROR(SEARCH("Blanc",G418)))</formula>
    </cfRule>
  </conditionalFormatting>
  <conditionalFormatting sqref="G427">
    <cfRule type="containsText" dxfId="104" priority="22" operator="containsText" text="Rouge">
      <formula>NOT(ISERROR(SEARCH("Rouge",G427)))</formula>
    </cfRule>
    <cfRule type="containsText" dxfId="103" priority="23" operator="containsText" text="Blanc">
      <formula>NOT(ISERROR(SEARCH("Blanc",G427)))</formula>
    </cfRule>
  </conditionalFormatting>
  <conditionalFormatting sqref="G436">
    <cfRule type="containsText" dxfId="102" priority="20" operator="containsText" text="Rouge">
      <formula>NOT(ISERROR(SEARCH("Rouge",G436)))</formula>
    </cfRule>
    <cfRule type="containsText" dxfId="101" priority="21" operator="containsText" text="Blanc">
      <formula>NOT(ISERROR(SEARCH("Blanc",G436)))</formula>
    </cfRule>
  </conditionalFormatting>
  <conditionalFormatting sqref="G449:G502">
    <cfRule type="containsText" dxfId="100" priority="72" operator="containsText" text="Rosé">
      <formula>NOT(ISERROR(SEARCH("Rosé",G449)))</formula>
    </cfRule>
    <cfRule type="containsText" dxfId="99" priority="73" operator="containsText" text="Rouge">
      <formula>NOT(ISERROR(SEARCH("Rouge",G449)))</formula>
    </cfRule>
    <cfRule type="containsText" dxfId="98" priority="74" operator="containsText" text="Blanc">
      <formula>NOT(ISERROR(SEARCH("Blanc",G449)))</formula>
    </cfRule>
  </conditionalFormatting>
  <conditionalFormatting sqref="G450 G452:G456 G458:G461 G463:G464 G466 G485:G493 G495:G502 G468:G483 G515">
    <cfRule type="containsText" dxfId="97" priority="109" operator="containsText" text="Rosé">
      <formula>NOT(ISERROR(SEARCH("Rosé",G450)))</formula>
    </cfRule>
  </conditionalFormatting>
  <conditionalFormatting sqref="G450 G452:G456 G458:G461 G463:G464 G466 G485:G493 G495:G502">
    <cfRule type="containsText" dxfId="96" priority="102" operator="containsText" text="Orange">
      <formula>NOT(ISERROR(SEARCH("Orange",G450)))</formula>
    </cfRule>
    <cfRule type="containsText" dxfId="95" priority="103" operator="containsText" text="Rosé">
      <formula>NOT(ISERROR(SEARCH("Rosé",G450)))</formula>
    </cfRule>
    <cfRule type="containsText" dxfId="94" priority="104" operator="containsText" text="Rouge">
      <formula>NOT(ISERROR(SEARCH("Rouge",G450)))</formula>
    </cfRule>
    <cfRule type="containsText" dxfId="93" priority="105" operator="containsText" text="Blanc">
      <formula>NOT(ISERROR(SEARCH("Blanc",G450)))</formula>
    </cfRule>
  </conditionalFormatting>
  <conditionalFormatting sqref="G450 G458:G461 G463:G464 G466 G468:G483 G485:G493 G495:G502 G405:G408 G1:G5 G8:G13 G17:G32 G520:G1048576">
    <cfRule type="containsText" dxfId="92" priority="120" operator="containsText" text="Orange">
      <formula>NOT(ISERROR(SEARCH("Orange",G1)))</formula>
    </cfRule>
  </conditionalFormatting>
  <conditionalFormatting sqref="G503">
    <cfRule type="containsText" dxfId="91" priority="57" operator="containsText" text="Rosé">
      <formula>NOT(ISERROR(SEARCH("Rosé",G503)))</formula>
    </cfRule>
    <cfRule type="containsText" dxfId="90" priority="58" operator="containsText" text="Rouge">
      <formula>NOT(ISERROR(SEARCH("Rouge",G503)))</formula>
    </cfRule>
    <cfRule type="containsText" dxfId="89" priority="59" operator="containsText" text="Blanc">
      <formula>NOT(ISERROR(SEARCH("Blanc",G503)))</formula>
    </cfRule>
  </conditionalFormatting>
  <conditionalFormatting sqref="G515">
    <cfRule type="containsText" dxfId="88" priority="119" operator="containsText" text="Orange">
      <formula>NOT(ISERROR(SEARCH("Orange",G515)))</formula>
    </cfRule>
  </conditionalFormatting>
  <conditionalFormatting sqref="H18:H47 H49:H52 H54:H94 I74 I88 H96:H108 I99 H110:H148 I137 I140 H150:H154 H156:H224 I187 I201 I217 H226:H234 H236:H277 I270 H279:H426 I308 I343 H448:H462 H464:H494 H496:H502">
    <cfRule type="expression" dxfId="87" priority="65">
      <formula>IF(ISNUMBER(SEARCH("Condi",F18)),TRUE,FALSE)</formula>
    </cfRule>
  </conditionalFormatting>
  <conditionalFormatting sqref="H278">
    <cfRule type="expression" dxfId="86" priority="4">
      <formula>IF(ISNUMBER(SEARCH("Conditi",F278)),TRUE,FALSE)</formula>
    </cfRule>
  </conditionalFormatting>
  <conditionalFormatting sqref="H463">
    <cfRule type="expression" dxfId="85" priority="48">
      <formula>IF(ISNUMBER(SEARCH("Conditi",F463)),TRUE,FALSE)</formula>
    </cfRule>
  </conditionalFormatting>
  <conditionalFormatting sqref="H495">
    <cfRule type="expression" dxfId="84" priority="51">
      <formula>IF(ISNUMBER(SEARCH("Conditi",F495)),TRUE,FALSE)</formula>
    </cfRule>
  </conditionalFormatting>
  <conditionalFormatting sqref="H503 I427 H427:H447">
    <cfRule type="expression" dxfId="83" priority="62">
      <formula>IF(ISNUMBER(SEARCH("Condi",F427)),TRUE,FALSE)</formula>
    </cfRule>
  </conditionalFormatting>
  <conditionalFormatting sqref="H17:I17">
    <cfRule type="expression" dxfId="82" priority="43">
      <formula>IF(ISNUMBER(SEARCH("Conditi",F17)),TRUE,FALSE)</formula>
    </cfRule>
  </conditionalFormatting>
  <conditionalFormatting sqref="H18:I34 H39:I47 H49:I52 H54:I94 H96:I108 H110:I139 H141:I147 H150:I154 H156:I164 H166:I210 H213:I223 H226:I234 H236:I277 H279:I324 H326:I357 H360:I388 H390:I402 H405:I408 H410:I426 H450:I450 H452:I456 H458:I461 H464:I464 H466:I466 H468:I483 H485:I493 H496:I502">
    <cfRule type="expression" dxfId="81" priority="114">
      <formula>IF(F18="NM","",ISTEXT(F18))</formula>
    </cfRule>
  </conditionalFormatting>
  <conditionalFormatting sqref="H48:I48">
    <cfRule type="expression" dxfId="80" priority="47">
      <formula>IF(ISNUMBER(SEARCH("Conditi",F48)),TRUE,FALSE)</formula>
    </cfRule>
  </conditionalFormatting>
  <conditionalFormatting sqref="H53:I53">
    <cfRule type="expression" dxfId="79" priority="46">
      <formula>IF(ISNUMBER(SEARCH("Condi",F53)),TRUE,FALSE)</formula>
    </cfRule>
  </conditionalFormatting>
  <conditionalFormatting sqref="H95:I95">
    <cfRule type="expression" dxfId="78" priority="13">
      <formula>IF(ISNUMBER(SEARCH("Condi",F95)),TRUE,FALSE)</formula>
    </cfRule>
    <cfRule type="expression" dxfId="77" priority="15">
      <formula>IF(F95="NM","",ISTEXT(F95))</formula>
    </cfRule>
  </conditionalFormatting>
  <conditionalFormatting sqref="H109:I109">
    <cfRule type="expression" dxfId="76" priority="10">
      <formula>IF(ISNUMBER(SEARCH("Conditi",F109)),TRUE,FALSE)</formula>
    </cfRule>
    <cfRule type="expression" dxfId="75" priority="11">
      <formula>IF(F109="NM","",ISTEXT(F109))</formula>
    </cfRule>
  </conditionalFormatting>
  <conditionalFormatting sqref="H140:I140">
    <cfRule type="expression" dxfId="74" priority="98">
      <formula>IF(F140="NM","",ISTEXT(F140))</formula>
    </cfRule>
  </conditionalFormatting>
  <conditionalFormatting sqref="H149:I149">
    <cfRule type="expression" dxfId="73" priority="39">
      <formula>IF(ISNUMBER(SEARCH("Condi",F149)),TRUE,FALSE)</formula>
    </cfRule>
    <cfRule type="expression" dxfId="72" priority="42">
      <formula>IF(F149="NM","",ISTEXT(F149))</formula>
    </cfRule>
  </conditionalFormatting>
  <conditionalFormatting sqref="H155:I155">
    <cfRule type="expression" dxfId="71" priority="37">
      <formula>IF(ISNUMBER(SEARCH("Conditi",F155)),TRUE,FALSE)</formula>
    </cfRule>
    <cfRule type="expression" dxfId="70" priority="38">
      <formula>IF(F155="NM","",ISTEXT(F155))</formula>
    </cfRule>
  </conditionalFormatting>
  <conditionalFormatting sqref="H212:I212">
    <cfRule type="expression" dxfId="69" priority="96">
      <formula>IF(F212="NM","",ISTEXT(F212))</formula>
    </cfRule>
  </conditionalFormatting>
  <conditionalFormatting sqref="H225:I225">
    <cfRule type="expression" dxfId="68" priority="29">
      <formula>IF(ISNUMBER(SEARCH("Condi",F225)),TRUE,FALSE)</formula>
    </cfRule>
    <cfRule type="expression" dxfId="67" priority="33">
      <formula>IF(F225="NM","",ISTEXT(F225))</formula>
    </cfRule>
  </conditionalFormatting>
  <conditionalFormatting sqref="H235:I235">
    <cfRule type="expression" dxfId="66" priority="24">
      <formula>IF(ISNUMBER(SEARCH("Condi",F235)),TRUE,FALSE)</formula>
    </cfRule>
    <cfRule type="expression" dxfId="65" priority="26">
      <formula>IF(F235="NM","",ISTEXT(F235))</formula>
    </cfRule>
  </conditionalFormatting>
  <conditionalFormatting sqref="H278:I278">
    <cfRule type="expression" dxfId="64" priority="6">
      <formula>IF(F278="NM","",ISTEXT(F278))</formula>
    </cfRule>
  </conditionalFormatting>
  <conditionalFormatting sqref="H358:I358">
    <cfRule type="expression" dxfId="63" priority="108">
      <formula>IF(F358="NM","",ISTEXT(F358))</formula>
    </cfRule>
  </conditionalFormatting>
  <conditionalFormatting sqref="H389:I389">
    <cfRule type="expression" dxfId="62" priority="100">
      <formula>IF(F389="NM","",ISTEXT(F389))</formula>
    </cfRule>
  </conditionalFormatting>
  <conditionalFormatting sqref="H403:I404">
    <cfRule type="expression" dxfId="61" priority="77">
      <formula>IF(F403="NM","",ISTEXT(F403))</formula>
    </cfRule>
  </conditionalFormatting>
  <conditionalFormatting sqref="H409:I409">
    <cfRule type="expression" dxfId="60" priority="75">
      <formula>IF(F409="NM","",ISTEXT(F409))</formula>
    </cfRule>
  </conditionalFormatting>
  <conditionalFormatting sqref="H427:I447">
    <cfRule type="expression" dxfId="59" priority="19">
      <formula>IF(F427="NM","",ISTEXT(F427))</formula>
    </cfRule>
  </conditionalFormatting>
  <conditionalFormatting sqref="H448:I449 H451:I451">
    <cfRule type="expression" dxfId="58" priority="70">
      <formula>IF(F448="NM","",ISTEXT(F448))</formula>
    </cfRule>
  </conditionalFormatting>
  <conditionalFormatting sqref="H457:I457">
    <cfRule type="expression" dxfId="57" priority="68">
      <formula>IF(F457="NM","",ISTEXT(F457))</formula>
    </cfRule>
  </conditionalFormatting>
  <conditionalFormatting sqref="H462:I462">
    <cfRule type="expression" dxfId="56" priority="66">
      <formula>IF(F462="NM","",ISTEXT(F462))</formula>
    </cfRule>
  </conditionalFormatting>
  <conditionalFormatting sqref="H463:I463">
    <cfRule type="expression" dxfId="55" priority="50">
      <formula>IF(F463="NM","",ISTEXT(F463))</formula>
    </cfRule>
  </conditionalFormatting>
  <conditionalFormatting sqref="H465:I465">
    <cfRule type="expression" dxfId="54" priority="79">
      <formula>IF(F465="NM","",ISTEXT(F465))</formula>
    </cfRule>
  </conditionalFormatting>
  <conditionalFormatting sqref="H467:I467">
    <cfRule type="expression" dxfId="53" priority="81">
      <formula>IF(F467="NM","",ISTEXT(F467))</formula>
    </cfRule>
  </conditionalFormatting>
  <conditionalFormatting sqref="H484:I484">
    <cfRule type="expression" dxfId="52" priority="83">
      <formula>IF(F484="NM","",ISTEXT(F484))</formula>
    </cfRule>
  </conditionalFormatting>
  <conditionalFormatting sqref="H494:I494">
    <cfRule type="expression" dxfId="51" priority="84">
      <formula>IF(F494="NM","",ISTEXT(F494))</formula>
    </cfRule>
  </conditionalFormatting>
  <conditionalFormatting sqref="H495:I495">
    <cfRule type="expression" dxfId="50" priority="55">
      <formula>IF(F495="NM","",ISTEXT(F495))</formula>
    </cfRule>
  </conditionalFormatting>
  <conditionalFormatting sqref="H503:I503">
    <cfRule type="expression" dxfId="49" priority="61">
      <formula>IF(F503="NM","",ISTEXT(F503))</formula>
    </cfRule>
  </conditionalFormatting>
  <conditionalFormatting sqref="I13">
    <cfRule type="containsText" dxfId="48" priority="92" operator="containsText" text="Orange">
      <formula>NOT(ISERROR(SEARCH("Orange",I13)))</formula>
    </cfRule>
  </conditionalFormatting>
  <conditionalFormatting sqref="I95 I427:I447">
    <cfRule type="expression" dxfId="47" priority="14">
      <formula>IF(ISNUMBER(SEARCH("FAV",E95)),TRUE,FALSE)</formula>
    </cfRule>
    <cfRule type="expression" dxfId="46" priority="16">
      <formula>IF(ISNUMBER(SEARCH("5% ou",E95)),TRUE,FALSE)</formula>
    </cfRule>
    <cfRule type="expression" dxfId="45" priority="17">
      <formula>IF(ISNUMBER(SEARCH("OP",E95)),TRUE,FALSE)</formula>
    </cfRule>
  </conditionalFormatting>
  <conditionalFormatting sqref="I109">
    <cfRule type="expression" dxfId="44" priority="12">
      <formula>IF(ISNUMBER(SEARCH("Op",E109)),TRUE,FALSE)</formula>
    </cfRule>
  </conditionalFormatting>
  <conditionalFormatting sqref="I148">
    <cfRule type="containsText" dxfId="43" priority="91" operator="containsText" text="Orange">
      <formula>NOT(ISERROR(SEARCH("Orange",I148)))</formula>
    </cfRule>
  </conditionalFormatting>
  <conditionalFormatting sqref="I149">
    <cfRule type="expression" dxfId="42" priority="40">
      <formula>IF(ISNUMBER(SEARCH("FAV",E149)),TRUE,FALSE)</formula>
    </cfRule>
    <cfRule type="expression" dxfId="41" priority="41">
      <formula>IF(ISNUMBER(SEARCH("Op",E149)),TRUE,FALSE)</formula>
    </cfRule>
  </conditionalFormatting>
  <conditionalFormatting sqref="I149:I154 I96:I147 I54:I94 I448:I463">
    <cfRule type="expression" dxfId="40" priority="44">
      <formula>IF(ISNUMBER(SEARCH("5% ou",E54)),TRUE,FALSE)</formula>
    </cfRule>
    <cfRule type="expression" dxfId="39" priority="45">
      <formula>IF(ISNUMBER(SEARCH("FAV",E54)),TRUE,FALSE)</formula>
    </cfRule>
  </conditionalFormatting>
  <conditionalFormatting sqref="I155">
    <cfRule type="expression" dxfId="38" priority="36">
      <formula>IF(ISNUMBER(SEARCH("Op",E155)),TRUE,FALSE)</formula>
    </cfRule>
  </conditionalFormatting>
  <conditionalFormatting sqref="I155:I164">
    <cfRule type="expression" dxfId="37" priority="34">
      <formula>IF(ISNUMBER(SEARCH("5% ou",E155)),TRUE,FALSE)</formula>
    </cfRule>
    <cfRule type="expression" dxfId="36" priority="35">
      <formula>IF(ISNUMBER(SEARCH("FAV",E155)),TRUE,FALSE)</formula>
    </cfRule>
  </conditionalFormatting>
  <conditionalFormatting sqref="I165">
    <cfRule type="containsText" dxfId="35" priority="90" operator="containsText" text="Orange">
      <formula>NOT(ISERROR(SEARCH("Orange",I165)))</formula>
    </cfRule>
  </conditionalFormatting>
  <conditionalFormatting sqref="I211 I224">
    <cfRule type="containsText" dxfId="34" priority="89" operator="containsText" text="Orange">
      <formula>NOT(ISERROR(SEARCH("Orange",I211)))</formula>
    </cfRule>
  </conditionalFormatting>
  <conditionalFormatting sqref="I212">
    <cfRule type="expression" dxfId="33" priority="95">
      <formula>IF(ISNUMBER(SEARCH("Op",E212)),TRUE,FALSE)</formula>
    </cfRule>
  </conditionalFormatting>
  <conditionalFormatting sqref="I225">
    <cfRule type="expression" dxfId="32" priority="30">
      <formula>IF(ISNUMBER(SEARCH("FAV",E225)),TRUE,FALSE)</formula>
    </cfRule>
    <cfRule type="expression" dxfId="31" priority="31">
      <formula>IF(ISNUMBER(SEARCH("5% ou",E225)),TRUE,FALSE)</formula>
    </cfRule>
    <cfRule type="expression" dxfId="30" priority="32">
      <formula>IF(ISNUMBER(SEARCH("OP",E225)),TRUE,FALSE)</formula>
    </cfRule>
  </conditionalFormatting>
  <conditionalFormatting sqref="I235">
    <cfRule type="expression" dxfId="29" priority="25">
      <formula>IF(ISNUMBER(SEARCH("FAV",E235)),TRUE,FALSE)</formula>
    </cfRule>
    <cfRule type="expression" dxfId="28" priority="27">
      <formula>IF(ISNUMBER(SEARCH("5% ou",E235)),TRUE,FALSE)</formula>
    </cfRule>
    <cfRule type="expression" dxfId="27" priority="28">
      <formula>IF(ISNUMBER(SEARCH("OP",E235)),TRUE,FALSE)</formula>
    </cfRule>
  </conditionalFormatting>
  <conditionalFormatting sqref="I236:I324">
    <cfRule type="expression" dxfId="26" priority="1">
      <formula>IF(ISNUMBER(SEARCH("5% ou",E236)),TRUE,FALSE)</formula>
    </cfRule>
    <cfRule type="expression" dxfId="25" priority="2">
      <formula>IF(ISNUMBER(SEARCH("FAV",E236)),TRUE,FALSE)</formula>
    </cfRule>
  </conditionalFormatting>
  <conditionalFormatting sqref="I278">
    <cfRule type="expression" dxfId="24" priority="3">
      <formula>IF(ISNUMBER(SEARCH("Op",E278)),TRUE,FALSE)</formula>
    </cfRule>
  </conditionalFormatting>
  <conditionalFormatting sqref="I325">
    <cfRule type="containsText" dxfId="23" priority="88" operator="containsText" text="Orange">
      <formula>NOT(ISERROR(SEARCH("Orange",I325)))</formula>
    </cfRule>
  </conditionalFormatting>
  <conditionalFormatting sqref="I359">
    <cfRule type="containsText" dxfId="22" priority="87" operator="containsText" text="Orange">
      <formula>NOT(ISERROR(SEARCH("Orange",I359)))</formula>
    </cfRule>
  </conditionalFormatting>
  <conditionalFormatting sqref="I360:I402 I18:I34 I39:I47 I49:I52 I54:I94 I96:I108 I110:I139 I141:I147 I150:I154 I156:I164 I166:I210 I213:I223 I226:I234 I236:I277 I279:I324 I326:I358 I405:I408 I410:I426 I450 I452:I456 I458:I461 I464 I466 I468:I483 I485:I493 I496:I502">
    <cfRule type="expression" dxfId="21" priority="101">
      <formula>IF(ISNUMBER(SEARCH("OP",E18)),TRUE,FALSE)</formula>
    </cfRule>
  </conditionalFormatting>
  <conditionalFormatting sqref="I360:I426 I39:I47 I49:I52 I166:I210 I226:I234">
    <cfRule type="expression" dxfId="20" priority="85">
      <formula>IF(ISNUMBER(SEARCH("5% ou",E39)),TRUE,FALSE)</formula>
    </cfRule>
    <cfRule type="expression" dxfId="19" priority="86">
      <formula>IF(ISNUMBER(SEARCH("FAV",E39)),TRUE,FALSE)</formula>
    </cfRule>
  </conditionalFormatting>
  <conditionalFormatting sqref="I389">
    <cfRule type="expression" dxfId="18" priority="99">
      <formula>IF(ISNUMBER(SEARCH("Op",E389)),TRUE,FALSE)</formula>
    </cfRule>
  </conditionalFormatting>
  <conditionalFormatting sqref="I403:I404">
    <cfRule type="expression" dxfId="17" priority="76">
      <formula>IF(ISNUMBER(SEARCH("Op",E403)),TRUE,FALSE)</formula>
    </cfRule>
  </conditionalFormatting>
  <conditionalFormatting sqref="I409">
    <cfRule type="expression" dxfId="16" priority="71">
      <formula>IF(ISNUMBER(SEARCH("Op",E409)),TRUE,FALSE)</formula>
    </cfRule>
  </conditionalFormatting>
  <conditionalFormatting sqref="I427 I436">
    <cfRule type="expression" dxfId="15" priority="18">
      <formula>IF(ISNUMBER(SEARCH("Condi",G427)),TRUE,FALSE)</formula>
    </cfRule>
  </conditionalFormatting>
  <conditionalFormatting sqref="I448:I449 I451 I140">
    <cfRule type="expression" dxfId="14" priority="97">
      <formula>IF(ISNUMBER(SEARCH("Op",E140)),TRUE,FALSE)</formula>
    </cfRule>
  </conditionalFormatting>
  <conditionalFormatting sqref="I457">
    <cfRule type="expression" dxfId="13" priority="69">
      <formula>IF(ISNUMBER(SEARCH("Op",E457)),TRUE,FALSE)</formula>
    </cfRule>
  </conditionalFormatting>
  <conditionalFormatting sqref="I462">
    <cfRule type="expression" dxfId="12" priority="67">
      <formula>IF(ISNUMBER(SEARCH("Op",E462)),TRUE,FALSE)</formula>
    </cfRule>
  </conditionalFormatting>
  <conditionalFormatting sqref="I463">
    <cfRule type="expression" dxfId="11" priority="49">
      <formula>IF(ISNUMBER(SEARCH("Op",E463)),TRUE,FALSE)</formula>
    </cfRule>
  </conditionalFormatting>
  <conditionalFormatting sqref="I464:I494 I18:I34 I212:I223 I326:I358">
    <cfRule type="expression" dxfId="10" priority="93">
      <formula>IF(ISNUMBER(SEARCH("5% ou",E18)),TRUE,FALSE)</formula>
    </cfRule>
    <cfRule type="expression" dxfId="9" priority="94">
      <formula>IF(ISNUMBER(SEARCH("FAV",E18)),TRUE,FALSE)</formula>
    </cfRule>
  </conditionalFormatting>
  <conditionalFormatting sqref="I465">
    <cfRule type="expression" dxfId="8" priority="78">
      <formula>IF(ISNUMBER(SEARCH("Op",E465)),TRUE,FALSE)</formula>
    </cfRule>
  </conditionalFormatting>
  <conditionalFormatting sqref="I467">
    <cfRule type="expression" dxfId="7" priority="80">
      <formula>IF(ISNUMBER(SEARCH("Op",E467)),TRUE,FALSE)</formula>
    </cfRule>
  </conditionalFormatting>
  <conditionalFormatting sqref="I484">
    <cfRule type="expression" dxfId="6" priority="82">
      <formula>IF(ISNUMBER(SEARCH("Op",E484)),TRUE,FALSE)</formula>
    </cfRule>
  </conditionalFormatting>
  <conditionalFormatting sqref="I494:I495">
    <cfRule type="expression" dxfId="5" priority="53">
      <formula>IF(ISNUMBER(SEARCH("Op",E494)),TRUE,FALSE)</formula>
    </cfRule>
  </conditionalFormatting>
  <conditionalFormatting sqref="I495:I502">
    <cfRule type="expression" dxfId="4" priority="52">
      <formula>IF(ISNUMBER(SEARCH("5% ou",E495)),TRUE,FALSE)</formula>
    </cfRule>
    <cfRule type="expression" dxfId="3" priority="54">
      <formula>IF(ISNUMBER(SEARCH("FAV",E495)),TRUE,FALSE)</formula>
    </cfRule>
  </conditionalFormatting>
  <conditionalFormatting sqref="I503">
    <cfRule type="expression" dxfId="2" priority="56">
      <formula>IF(ISNUMBER(SEARCH("FAV",E503)),TRUE,FALSE)</formula>
    </cfRule>
    <cfRule type="expression" dxfId="1" priority="63">
      <formula>IF(ISNUMBER(SEARCH("5% ou",E503)),TRUE,FALSE)</formula>
    </cfRule>
    <cfRule type="expression" dxfId="0" priority="64">
      <formula>IF(ISNUMBER(SEARCH("OP",E503)),TRUE,FALSE)</formula>
    </cfRule>
  </conditionalFormatting>
  <dataValidations count="2">
    <dataValidation allowBlank="1" showErrorMessage="1" promptTitle="Appliquer la FAV" prompt="Pour appliquer la FAV mettre 5% dans la colonne Gratuité" sqref="H463:H495 H278" xr:uid="{84D3B7CF-2521-4994-A920-2D52B30014E4}"/>
    <dataValidation allowBlank="1" showInputMessage="1" showErrorMessage="1" prompt="Pour appliquer la FAV mettre 5% ou 10% dans la colonne gratuité" sqref="H389" xr:uid="{37371834-90AC-4122-8E89-C32FBB8590A6}"/>
  </dataValidations>
  <pageMargins left="0" right="0" top="0" bottom="0" header="0.31496062992125984" footer="0.31496062992125984"/>
  <pageSetup paperSize="9" scale="73" fitToHeight="0" orientation="portrait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2705" r:id="rId4" name="Check Box 1">
              <controlPr defaultSize="0" autoFill="0" autoLine="0" autoPict="0">
                <anchor moveWithCells="1">
                  <from>
                    <xdr:col>2</xdr:col>
                    <xdr:colOff>2773680</xdr:colOff>
                    <xdr:row>516</xdr:row>
                    <xdr:rowOff>30480</xdr:rowOff>
                  </from>
                  <to>
                    <xdr:col>3</xdr:col>
                    <xdr:colOff>411480</xdr:colOff>
                    <xdr:row>517</xdr:row>
                    <xdr:rowOff>68580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78912b-1615-4d32-904e-b8deec8e4b34">
      <Terms xmlns="http://schemas.microsoft.com/office/infopath/2007/PartnerControls"/>
    </lcf76f155ced4ddcb4097134ff3c332f>
    <TaxCatchAll xmlns="ccbdce3f-297c-4b16-a141-335bbc01aa6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0E0EF91D57C44A8AEC2A69F5917987" ma:contentTypeVersion="13" ma:contentTypeDescription="Crée un document." ma:contentTypeScope="" ma:versionID="3990dd5d998582e4fc3740e167ae09f1">
  <xsd:schema xmlns:xsd="http://www.w3.org/2001/XMLSchema" xmlns:xs="http://www.w3.org/2001/XMLSchema" xmlns:p="http://schemas.microsoft.com/office/2006/metadata/properties" xmlns:ns2="c978912b-1615-4d32-904e-b8deec8e4b34" xmlns:ns3="ccbdce3f-297c-4b16-a141-335bbc01aa66" targetNamespace="http://schemas.microsoft.com/office/2006/metadata/properties" ma:root="true" ma:fieldsID="70dc12af200ccf08597a741481947ac0" ns2:_="" ns3:_="">
    <xsd:import namespace="c978912b-1615-4d32-904e-b8deec8e4b34"/>
    <xsd:import namespace="ccbdce3f-297c-4b16-a141-335bbc01aa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78912b-1615-4d32-904e-b8deec8e4b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3efc3acb-c9e8-4bbb-9d82-9a22be7e0a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bdce3f-297c-4b16-a141-335bbc01aa6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3d6d2de-1ccb-4049-af0a-c024d92444d8}" ma:internalName="TaxCatchAll" ma:showField="CatchAllData" ma:web="ccbdce3f-297c-4b16-a141-335bbc01aa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495F03-130E-4467-9A60-A40E875D12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CAA8C0-FB7D-4E57-B2FE-EA92A5A350A3}">
  <ds:schemaRefs>
    <ds:schemaRef ds:uri="c978912b-1615-4d32-904e-b8deec8e4b34"/>
    <ds:schemaRef ds:uri="http://schemas.microsoft.com/office/2006/documentManagement/types"/>
    <ds:schemaRef ds:uri="http://purl.org/dc/terms/"/>
    <ds:schemaRef ds:uri="http://schemas.microsoft.com/office/2006/metadata/properties"/>
    <ds:schemaRef ds:uri="ccbdce3f-297c-4b16-a141-335bbc01aa66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5542AB8-EF46-4416-B095-CEC2E78BA8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78912b-1615-4d32-904e-b8deec8e4b34"/>
    <ds:schemaRef ds:uri="ccbdce3f-297c-4b16-a141-335bbc01aa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BC Caviste</vt:lpstr>
      <vt:lpstr>'BC Caviste'!Zone_d_impression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Claude ORCEAU</dc:creator>
  <cp:keywords/>
  <dc:description/>
  <cp:lastModifiedBy>Claude ORCEAU - Extra Brut</cp:lastModifiedBy>
  <cp:revision/>
  <dcterms:created xsi:type="dcterms:W3CDTF">2021-03-09T16:41:39Z</dcterms:created>
  <dcterms:modified xsi:type="dcterms:W3CDTF">2026-10-23T07:32:17Z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0x0101005A0E0EF91D57C44A8AEC2A69F5917987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