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num85.sharepoint.com/sites/LesJules/Documents partages/04-Commerce/Documents Commerciaux les Jules/Bon de Commande/"/>
    </mc:Choice>
  </mc:AlternateContent>
  <xr:revisionPtr revIDLastSave="513" documentId="13_ncr:1_{8BD7369C-ADA0-4971-972A-EB27EC68D0B9}" xr6:coauthVersionLast="47" xr6:coauthVersionMax="47" xr10:uidLastSave="{24D491BF-0F8A-4268-A5AD-50564B8F889E}"/>
  <bookViews>
    <workbookView xWindow="22944" yWindow="0" windowWidth="23232" windowHeight="18576" xr2:uid="{0AD75ECC-ED21-41A5-9722-A22D63EB7174}"/>
  </bookViews>
  <sheets>
    <sheet name="BC Caviste" sheetId="64" r:id="rId1"/>
  </sheets>
  <externalReferences>
    <externalReference r:id="rId2"/>
  </externalReferences>
  <definedNames>
    <definedName name="_xlnm._FilterDatabase" localSheetId="0" hidden="1">'BC Caviste'!$H$14:$H$517</definedName>
    <definedName name="Ǝ">INDIRECT(VLOOKUP([1]Nomdelonglet!$F$19,[1]Nomdelonglet!$C$5:$D$9,2,0))</definedName>
    <definedName name="_xlnm.Print_Area" localSheetId="0">'BC Caviste'!$B$1:$J$527</definedName>
  </definedName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64" l="1"/>
  <c r="I158" i="64"/>
  <c r="H434" i="64" a="1"/>
  <c r="H434" i="64"/>
  <c r="H387" i="64" a="1"/>
  <c r="H387" i="64"/>
  <c r="H375" i="64"/>
  <c r="H421" i="64"/>
  <c r="H365" i="64"/>
  <c r="H327" i="64"/>
  <c r="H292" i="64"/>
  <c r="H296" i="64"/>
  <c r="H281" i="64"/>
  <c r="H272" i="64"/>
  <c r="H257" i="64"/>
  <c r="H237" i="64"/>
  <c r="H219" i="64"/>
  <c r="H214" i="64"/>
  <c r="H203" i="64"/>
  <c r="H190" i="64"/>
  <c r="H183" i="64"/>
  <c r="H169" i="64"/>
  <c r="H151" i="64"/>
  <c r="H141" i="64"/>
  <c r="H137" i="64"/>
  <c r="H127" i="64"/>
  <c r="H113" i="64"/>
  <c r="H103" i="64"/>
  <c r="H94" i="64"/>
  <c r="H89" i="64"/>
  <c r="H83" i="64"/>
  <c r="H75" i="64"/>
  <c r="H64" i="64"/>
  <c r="H53" i="64"/>
  <c r="H48" i="64"/>
  <c r="H38" i="64"/>
  <c r="H17" i="64"/>
  <c r="H402" i="64"/>
  <c r="H411" i="64"/>
  <c r="H227" i="64"/>
  <c r="H200" i="64"/>
  <c r="H310" i="64" a="1"/>
  <c r="H310" i="64"/>
  <c r="H344" i="64"/>
  <c r="I434" i="64"/>
  <c r="I387" i="64" a="1"/>
  <c r="I387" i="64"/>
  <c r="I375" i="64"/>
  <c r="I421" i="64"/>
  <c r="I365" i="64"/>
  <c r="I327" i="64"/>
  <c r="I292" i="64"/>
  <c r="I296" i="64"/>
  <c r="I281" i="64"/>
  <c r="I272" i="64"/>
  <c r="I257" i="64"/>
  <c r="I237" i="64"/>
  <c r="I219" i="64"/>
  <c r="I214" i="64"/>
  <c r="I203" i="64"/>
  <c r="I190" i="64"/>
  <c r="I183" i="64"/>
  <c r="I169" i="64"/>
  <c r="I151" i="64"/>
  <c r="I141" i="64"/>
  <c r="I137" i="64"/>
  <c r="I127" i="64"/>
  <c r="I113" i="64"/>
  <c r="I103" i="64"/>
  <c r="I94" i="64"/>
  <c r="I89" i="64"/>
  <c r="I83" i="64"/>
  <c r="I75" i="64"/>
  <c r="I64" i="64"/>
  <c r="I53" i="64"/>
  <c r="I48" i="64"/>
  <c r="I38" i="64"/>
  <c r="I17" i="64"/>
  <c r="I402" i="64"/>
  <c r="I411" i="64"/>
  <c r="I227" i="64"/>
  <c r="I200" i="64"/>
  <c r="I310" i="64" a="1"/>
  <c r="I310" i="64"/>
  <c r="I344" i="64"/>
  <c r="H493" i="64"/>
  <c r="I493" i="64" a="1"/>
  <c r="I493" i="64"/>
  <c r="J519" i="64"/>
  <c r="J18" i="64"/>
  <c r="J19" i="64"/>
  <c r="J20" i="64"/>
  <c r="J21" i="64"/>
  <c r="J22" i="64"/>
  <c r="J23" i="64"/>
  <c r="J24" i="64"/>
  <c r="J25" i="64"/>
  <c r="J26" i="64"/>
  <c r="J27" i="64"/>
  <c r="J28" i="64"/>
  <c r="J29" i="64"/>
  <c r="J30" i="64"/>
  <c r="J31" i="64"/>
  <c r="J32" i="64"/>
  <c r="J33" i="64"/>
  <c r="J34" i="64"/>
  <c r="J39" i="64"/>
  <c r="J40" i="64"/>
  <c r="J41" i="64"/>
  <c r="J42" i="64"/>
  <c r="J43" i="64"/>
  <c r="J44" i="64"/>
  <c r="J45" i="64"/>
  <c r="J46" i="64"/>
  <c r="J47" i="64"/>
  <c r="J49" i="64"/>
  <c r="J50" i="64"/>
  <c r="J51" i="64"/>
  <c r="J52" i="64"/>
  <c r="J54" i="64"/>
  <c r="J55" i="64"/>
  <c r="J56" i="64"/>
  <c r="J57" i="64"/>
  <c r="J58" i="64"/>
  <c r="J59" i="64"/>
  <c r="J60" i="64"/>
  <c r="J61" i="64"/>
  <c r="J62" i="64"/>
  <c r="J63" i="64"/>
  <c r="J65" i="64"/>
  <c r="J66" i="64"/>
  <c r="J67" i="64"/>
  <c r="J68" i="64"/>
  <c r="J69" i="64"/>
  <c r="J70" i="64"/>
  <c r="J71" i="64"/>
  <c r="J72" i="64"/>
  <c r="J73" i="64"/>
  <c r="J74" i="64"/>
  <c r="J76" i="64"/>
  <c r="J77" i="64"/>
  <c r="J78" i="64"/>
  <c r="J79" i="64"/>
  <c r="J80" i="64"/>
  <c r="J81" i="64"/>
  <c r="J82" i="64"/>
  <c r="J84" i="64"/>
  <c r="J85" i="64"/>
  <c r="J86" i="64"/>
  <c r="J87" i="64"/>
  <c r="J88" i="64"/>
  <c r="J90" i="64"/>
  <c r="J91" i="64"/>
  <c r="J92" i="64"/>
  <c r="J93" i="64"/>
  <c r="J95" i="64"/>
  <c r="J96" i="64"/>
  <c r="J97" i="64"/>
  <c r="J98" i="64"/>
  <c r="J99" i="64"/>
  <c r="J100" i="64"/>
  <c r="J101" i="64"/>
  <c r="J102" i="64"/>
  <c r="J104" i="64"/>
  <c r="J105" i="64"/>
  <c r="J106" i="64"/>
  <c r="J107" i="64"/>
  <c r="J108" i="64"/>
  <c r="J109" i="64"/>
  <c r="J110" i="64"/>
  <c r="J111" i="64"/>
  <c r="J112" i="64"/>
  <c r="J114" i="64"/>
  <c r="J115" i="64"/>
  <c r="J116" i="64"/>
  <c r="J117" i="64"/>
  <c r="J118" i="64"/>
  <c r="J119" i="64"/>
  <c r="J120" i="64"/>
  <c r="J121" i="64"/>
  <c r="J122" i="64"/>
  <c r="J123" i="64"/>
  <c r="J124" i="64"/>
  <c r="J125" i="64"/>
  <c r="J126" i="64"/>
  <c r="J128" i="64"/>
  <c r="J129" i="64"/>
  <c r="J130" i="64"/>
  <c r="J131" i="64"/>
  <c r="J132" i="64"/>
  <c r="J133" i="64"/>
  <c r="J134" i="64"/>
  <c r="J135" i="64"/>
  <c r="J136" i="64"/>
  <c r="J138" i="64"/>
  <c r="J139" i="64"/>
  <c r="J140" i="64"/>
  <c r="J142" i="64"/>
  <c r="J143" i="64"/>
  <c r="J144" i="64"/>
  <c r="J145" i="64"/>
  <c r="J146" i="64"/>
  <c r="J147" i="64"/>
  <c r="J152" i="64"/>
  <c r="J153" i="64"/>
  <c r="J154" i="64"/>
  <c r="J155" i="64"/>
  <c r="J156" i="64"/>
  <c r="J157" i="64"/>
  <c r="J159" i="64"/>
  <c r="J160" i="64"/>
  <c r="J161" i="64"/>
  <c r="J162" i="64"/>
  <c r="J163" i="64"/>
  <c r="J164" i="64"/>
  <c r="J165" i="64"/>
  <c r="J170" i="64"/>
  <c r="J171" i="64"/>
  <c r="J172" i="64"/>
  <c r="J173" i="64"/>
  <c r="J174" i="64"/>
  <c r="J175" i="64"/>
  <c r="J176" i="64"/>
  <c r="J177" i="64"/>
  <c r="J178" i="64"/>
  <c r="J179" i="64"/>
  <c r="J180" i="64"/>
  <c r="J181" i="64"/>
  <c r="J182" i="64"/>
  <c r="J184" i="64"/>
  <c r="J185" i="64"/>
  <c r="J186" i="64"/>
  <c r="J187" i="64"/>
  <c r="J188" i="64"/>
  <c r="J189" i="64"/>
  <c r="J191" i="64"/>
  <c r="J192" i="64"/>
  <c r="J193" i="64"/>
  <c r="J194" i="64"/>
  <c r="J195" i="64"/>
  <c r="J196" i="64"/>
  <c r="J197" i="64"/>
  <c r="J198" i="64"/>
  <c r="J199" i="64"/>
  <c r="J201" i="64"/>
  <c r="J202" i="64"/>
  <c r="J204" i="64"/>
  <c r="J205" i="64"/>
  <c r="J206" i="64"/>
  <c r="J207" i="64"/>
  <c r="J208" i="64"/>
  <c r="J209" i="64"/>
  <c r="J210" i="64"/>
  <c r="J215" i="64"/>
  <c r="J216" i="64"/>
  <c r="J217" i="64"/>
  <c r="J218" i="64"/>
  <c r="J220" i="64"/>
  <c r="J221" i="64"/>
  <c r="J222" i="64"/>
  <c r="J223" i="64"/>
  <c r="J228" i="64"/>
  <c r="J229" i="64"/>
  <c r="J230" i="64"/>
  <c r="J231" i="64"/>
  <c r="J232" i="64"/>
  <c r="J233" i="64"/>
  <c r="J234" i="64"/>
  <c r="J235" i="64"/>
  <c r="J236" i="64"/>
  <c r="J238" i="64"/>
  <c r="J239" i="64"/>
  <c r="J240" i="64"/>
  <c r="J241" i="64"/>
  <c r="J242" i="64"/>
  <c r="J243" i="64"/>
  <c r="J244" i="64"/>
  <c r="J245" i="64"/>
  <c r="J246" i="64"/>
  <c r="J247" i="64"/>
  <c r="J248" i="64"/>
  <c r="J249" i="64"/>
  <c r="J250" i="64"/>
  <c r="J251" i="64"/>
  <c r="J252" i="64"/>
  <c r="J253" i="64"/>
  <c r="J254" i="64"/>
  <c r="J255" i="64"/>
  <c r="J256" i="64"/>
  <c r="J258" i="64"/>
  <c r="J259" i="64"/>
  <c r="J260" i="64"/>
  <c r="J261" i="64"/>
  <c r="J262" i="64"/>
  <c r="J263" i="64"/>
  <c r="J264" i="64"/>
  <c r="J265" i="64"/>
  <c r="J266" i="64"/>
  <c r="J267" i="64"/>
  <c r="J268" i="64"/>
  <c r="J269" i="64"/>
  <c r="J270" i="64"/>
  <c r="J271" i="64"/>
  <c r="J273" i="64"/>
  <c r="J274" i="64"/>
  <c r="J275" i="64"/>
  <c r="J276" i="64"/>
  <c r="J277" i="64"/>
  <c r="J278" i="64"/>
  <c r="J279" i="64"/>
  <c r="J280" i="64"/>
  <c r="J282" i="64"/>
  <c r="J283" i="64"/>
  <c r="J284" i="64"/>
  <c r="J285" i="64"/>
  <c r="J286" i="64"/>
  <c r="J287" i="64"/>
  <c r="J288" i="64"/>
  <c r="J289" i="64"/>
  <c r="J290" i="64"/>
  <c r="J291" i="64"/>
  <c r="J293" i="64"/>
  <c r="J294" i="64"/>
  <c r="J295" i="64"/>
  <c r="J297" i="64"/>
  <c r="J298" i="64"/>
  <c r="J299" i="64"/>
  <c r="J300" i="64"/>
  <c r="J301" i="64"/>
  <c r="J302" i="64"/>
  <c r="J303" i="64"/>
  <c r="J304" i="64"/>
  <c r="J305" i="64"/>
  <c r="J306" i="64"/>
  <c r="J311" i="64"/>
  <c r="J312" i="64"/>
  <c r="J313" i="64"/>
  <c r="J314" i="64"/>
  <c r="J315" i="64"/>
  <c r="J316" i="64"/>
  <c r="J317" i="64"/>
  <c r="J318" i="64"/>
  <c r="J319" i="64"/>
  <c r="J320" i="64"/>
  <c r="J321" i="64"/>
  <c r="J322" i="64"/>
  <c r="J323" i="64"/>
  <c r="J324" i="64"/>
  <c r="J325" i="64"/>
  <c r="J326" i="64"/>
  <c r="J328" i="64"/>
  <c r="J329" i="64"/>
  <c r="J330" i="64"/>
  <c r="J331" i="64"/>
  <c r="J332" i="64"/>
  <c r="J333" i="64"/>
  <c r="J334" i="64"/>
  <c r="J335" i="64"/>
  <c r="J336" i="64"/>
  <c r="J337" i="64"/>
  <c r="J338" i="64"/>
  <c r="J339" i="64"/>
  <c r="J340" i="64"/>
  <c r="J345" i="64"/>
  <c r="J346" i="64"/>
  <c r="J347" i="64"/>
  <c r="J348" i="64"/>
  <c r="J349" i="64"/>
  <c r="J350" i="64"/>
  <c r="J351" i="64"/>
  <c r="J352" i="64"/>
  <c r="J353" i="64"/>
  <c r="J354" i="64"/>
  <c r="J355" i="64"/>
  <c r="J356" i="64"/>
  <c r="J357" i="64"/>
  <c r="J358" i="64"/>
  <c r="J359" i="64"/>
  <c r="J360" i="64"/>
  <c r="J361" i="64"/>
  <c r="J362" i="64"/>
  <c r="J363" i="64"/>
  <c r="J364" i="64"/>
  <c r="J366" i="64"/>
  <c r="J367" i="64"/>
  <c r="J368" i="64"/>
  <c r="J369" i="64"/>
  <c r="J370" i="64"/>
  <c r="J371" i="64"/>
  <c r="J372" i="64"/>
  <c r="J373" i="64"/>
  <c r="J374" i="64"/>
  <c r="J376" i="64"/>
  <c r="J377" i="64"/>
  <c r="J378" i="64"/>
  <c r="J379" i="64"/>
  <c r="J380" i="64"/>
  <c r="J381" i="64"/>
  <c r="J382" i="64"/>
  <c r="J383" i="64"/>
  <c r="J384" i="64"/>
  <c r="J385" i="64"/>
  <c r="J386" i="64"/>
  <c r="J389" i="64"/>
  <c r="J390" i="64"/>
  <c r="J391" i="64"/>
  <c r="J392" i="64"/>
  <c r="J394" i="64"/>
  <c r="J395" i="64"/>
  <c r="J396" i="64"/>
  <c r="J397" i="64"/>
  <c r="J398" i="64"/>
  <c r="J399" i="64"/>
  <c r="J400" i="64"/>
  <c r="J401" i="64"/>
  <c r="J403" i="64"/>
  <c r="J404" i="64"/>
  <c r="J405" i="64"/>
  <c r="J406" i="64"/>
  <c r="J407" i="64"/>
  <c r="J408" i="64"/>
  <c r="J409" i="64"/>
  <c r="J410" i="64"/>
  <c r="J412" i="64"/>
  <c r="J413" i="64"/>
  <c r="J414" i="64"/>
  <c r="J415" i="64"/>
  <c r="J416" i="64"/>
  <c r="J417" i="64"/>
  <c r="J418" i="64"/>
  <c r="J419" i="64"/>
  <c r="J420" i="64"/>
  <c r="J422" i="64"/>
  <c r="J423" i="64"/>
  <c r="J424" i="64"/>
  <c r="J425" i="64"/>
  <c r="J426" i="64"/>
  <c r="J427" i="64"/>
  <c r="J428" i="64"/>
  <c r="J429" i="64"/>
  <c r="J430" i="64"/>
  <c r="J431" i="64"/>
  <c r="J432" i="64"/>
  <c r="J433" i="64"/>
  <c r="J436" i="64"/>
  <c r="J438" i="64"/>
  <c r="J439" i="64"/>
  <c r="J440" i="64"/>
  <c r="J441" i="64"/>
  <c r="J442" i="64"/>
  <c r="J444" i="64"/>
  <c r="J445" i="64"/>
  <c r="J446" i="64"/>
  <c r="J447" i="64"/>
  <c r="J448" i="64"/>
  <c r="J450" i="64"/>
  <c r="J451" i="64"/>
  <c r="J453" i="64"/>
  <c r="J455" i="64"/>
  <c r="J456" i="64"/>
  <c r="J457" i="64"/>
  <c r="J458" i="64"/>
  <c r="J459" i="64"/>
  <c r="J460" i="64"/>
  <c r="J461" i="64"/>
  <c r="J462" i="64"/>
  <c r="J463" i="64"/>
  <c r="J464" i="64"/>
  <c r="J465" i="64"/>
  <c r="J466" i="64"/>
  <c r="J467" i="64"/>
  <c r="J468" i="64"/>
  <c r="J469" i="64"/>
  <c r="J470" i="64"/>
  <c r="J472" i="64"/>
  <c r="J473" i="64"/>
  <c r="J474" i="64"/>
  <c r="J475" i="64"/>
  <c r="J476" i="64"/>
  <c r="J477" i="64"/>
  <c r="J478" i="64"/>
  <c r="J479" i="64"/>
  <c r="J480" i="64"/>
  <c r="J482" i="64"/>
  <c r="J483" i="64"/>
  <c r="J484" i="64"/>
  <c r="J485" i="64"/>
  <c r="J486" i="64"/>
  <c r="J487" i="64"/>
  <c r="J488" i="64"/>
  <c r="J489" i="64"/>
  <c r="J494" i="64"/>
  <c r="J495" i="64"/>
  <c r="J496" i="64"/>
  <c r="J497" i="64"/>
  <c r="J498" i="64"/>
  <c r="J499" i="64"/>
  <c r="J500" i="64"/>
  <c r="J501" i="64"/>
  <c r="J502" i="64"/>
  <c r="J503" i="64"/>
  <c r="J504" i="64"/>
  <c r="J505" i="64"/>
  <c r="J506" i="64"/>
  <c r="J507" i="64"/>
  <c r="J508" i="64"/>
  <c r="J509" i="64"/>
  <c r="J510" i="64"/>
  <c r="J511" i="64"/>
  <c r="J514" i="64"/>
  <c r="J515" i="64"/>
  <c r="J516" i="64"/>
  <c r="J517" i="64"/>
  <c r="J520" i="64"/>
  <c r="K508" i="64"/>
  <c r="K509" i="64"/>
  <c r="K510" i="64"/>
  <c r="K511" i="64"/>
  <c r="K520" i="64"/>
  <c r="J521" i="6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<sst xmlns="http://schemas.openxmlformats.org/spreadsheetml/2006/main" count="2209" uniqueCount="565">
  <si>
    <t xml:space="preserve">Bon de Commande Franco 84 au </t>
  </si>
  <si>
    <t xml:space="preserve">Quantité </t>
  </si>
  <si>
    <t>Gratuité</t>
  </si>
  <si>
    <t xml:space="preserve">Client : </t>
  </si>
  <si>
    <t xml:space="preserve"> Tél :</t>
  </si>
  <si>
    <t>Adresse :</t>
  </si>
  <si>
    <t>CP :</t>
  </si>
  <si>
    <t>Ville :</t>
  </si>
  <si>
    <t>Infos :</t>
  </si>
  <si>
    <t>Vallée du Rhône</t>
  </si>
  <si>
    <t>DOMAINE MARTIN CLERC</t>
  </si>
  <si>
    <t/>
  </si>
  <si>
    <t>IGP Collines Rhodaniennes</t>
  </si>
  <si>
    <t>Viognier</t>
  </si>
  <si>
    <t>75 cl</t>
  </si>
  <si>
    <t>Blanc</t>
  </si>
  <si>
    <t>AOP Condrieu</t>
  </si>
  <si>
    <t>Côte Bellay</t>
  </si>
  <si>
    <t>La Roncharde</t>
  </si>
  <si>
    <t>Nectar Sauvage</t>
  </si>
  <si>
    <t>Syrah</t>
  </si>
  <si>
    <t>Rouge</t>
  </si>
  <si>
    <t>AOP Côte Rôtie</t>
  </si>
  <si>
    <t>Côteaux de Bassenon</t>
  </si>
  <si>
    <t>Collet</t>
  </si>
  <si>
    <t>Côteaux de Tupin</t>
  </si>
  <si>
    <t>Eclat de Grâce</t>
  </si>
  <si>
    <t>02</t>
  </si>
  <si>
    <t>DOMAINE GOUDARD ET FILLES</t>
  </si>
  <si>
    <t>C</t>
  </si>
  <si>
    <t>Les 3 Sorcières</t>
  </si>
  <si>
    <t>Tumulte</t>
  </si>
  <si>
    <t>AOP Saint Joseph</t>
  </si>
  <si>
    <t>Méandre</t>
  </si>
  <si>
    <t>03</t>
  </si>
  <si>
    <t>DOMAINE LAURENT VEYRAT</t>
  </si>
  <si>
    <t>AB</t>
  </si>
  <si>
    <t>AOP Crozes-Hermitage</t>
  </si>
  <si>
    <t>L'Aurore</t>
  </si>
  <si>
    <t>Mag</t>
  </si>
  <si>
    <t>Veyrat Pied</t>
  </si>
  <si>
    <t>Antre-Nous</t>
  </si>
  <si>
    <t>L'ivresse des Voleyses</t>
  </si>
  <si>
    <t>04</t>
  </si>
  <si>
    <t>DOMAINE DU SEMINAIRE</t>
  </si>
  <si>
    <t>AOP Côtes du Rhône</t>
  </si>
  <si>
    <t>Les Séguines</t>
  </si>
  <si>
    <t>Le Clos Marsanne</t>
  </si>
  <si>
    <t>Sourire</t>
  </si>
  <si>
    <t>Rosé</t>
  </si>
  <si>
    <t>Tradition</t>
  </si>
  <si>
    <t>Les Saffres</t>
  </si>
  <si>
    <t>AOP CDR Villages Valréas</t>
  </si>
  <si>
    <t>Ravel</t>
  </si>
  <si>
    <t>Le Clos</t>
  </si>
  <si>
    <t>05</t>
  </si>
  <si>
    <t>DOMAINE DE LA PETITE VERDIERE</t>
  </si>
  <si>
    <t>IGP Méditérannée</t>
  </si>
  <si>
    <t>Rond Comme …</t>
  </si>
  <si>
    <t>AOP Côtes du Rhône Villages</t>
  </si>
  <si>
    <t>AOP Grignan les Adhémar</t>
  </si>
  <si>
    <t xml:space="preserve">AOP Côtes du Rhône </t>
  </si>
  <si>
    <t>AOP CDR Villages Suze la Rousse</t>
  </si>
  <si>
    <t>BIB 5L</t>
  </si>
  <si>
    <t>NM</t>
  </si>
  <si>
    <t>06</t>
  </si>
  <si>
    <t>PERRINE ET MATTHIEU</t>
  </si>
  <si>
    <t>AOP CDR Villages Sablet</t>
  </si>
  <si>
    <t>Les Abeilles</t>
  </si>
  <si>
    <t xml:space="preserve">IGP Vaucluse </t>
  </si>
  <si>
    <t>Les Peupliers</t>
  </si>
  <si>
    <t>Les Lentières</t>
  </si>
  <si>
    <t>AOP CDR Villages Plan de Dieu</t>
  </si>
  <si>
    <t>L'Alouette</t>
  </si>
  <si>
    <t>07</t>
  </si>
  <si>
    <t>DOMAINE DE LA TETE NOIRE</t>
  </si>
  <si>
    <t>Lulu</t>
  </si>
  <si>
    <t>RCE 2023</t>
  </si>
  <si>
    <t>AOP Cairanne</t>
  </si>
  <si>
    <t>AOP Vacqueyras</t>
  </si>
  <si>
    <t>08</t>
  </si>
  <si>
    <t>DOMAINE DES ESPIERS</t>
  </si>
  <si>
    <t>Les Diablotines</t>
  </si>
  <si>
    <t>9 MG</t>
  </si>
  <si>
    <t>60-40</t>
  </si>
  <si>
    <t>AOP Gigondas</t>
  </si>
  <si>
    <t>Les Grames</t>
  </si>
  <si>
    <t>Les Blâches</t>
  </si>
  <si>
    <t>Sept</t>
  </si>
  <si>
    <t>09</t>
  </si>
  <si>
    <t>DOMAINE DES GARANCES</t>
  </si>
  <si>
    <t>AOP Muscat de BDV (VDN)</t>
  </si>
  <si>
    <t>AOP Ventoux</t>
  </si>
  <si>
    <t>Lescale</t>
  </si>
  <si>
    <t>IGP Vaucluse</t>
  </si>
  <si>
    <t>Racine sans sulfite</t>
  </si>
  <si>
    <t>AOP Beaumes de Venise</t>
  </si>
  <si>
    <t>Alazard</t>
  </si>
  <si>
    <t>Le Jas du chêne</t>
  </si>
  <si>
    <t>Le Pas de l'Aube</t>
  </si>
  <si>
    <t>CHATEAU JUVENAL</t>
  </si>
  <si>
    <t>Perséides</t>
  </si>
  <si>
    <t>V</t>
  </si>
  <si>
    <t>Jéro</t>
  </si>
  <si>
    <t>Le Nature</t>
  </si>
  <si>
    <t>Terres du Petit Homme</t>
  </si>
  <si>
    <t>M</t>
  </si>
  <si>
    <t>Le petit Juvénal</t>
  </si>
  <si>
    <t>DOMAINE DES PERES DE L'EGLISE</t>
  </si>
  <si>
    <t>Vin de France</t>
  </si>
  <si>
    <t>L'Esprit</t>
  </si>
  <si>
    <t xml:space="preserve">AOP Châteauneuf du Pape </t>
  </si>
  <si>
    <t>Calice Saint Pierre</t>
  </si>
  <si>
    <t>La Genèse de Paulette</t>
  </si>
  <si>
    <t>AOP Lirac</t>
  </si>
  <si>
    <t>Saint Augustin</t>
  </si>
  <si>
    <t>Héritage de Pollus</t>
  </si>
  <si>
    <t>12</t>
  </si>
  <si>
    <t>FLORIAN ANDRE</t>
  </si>
  <si>
    <t>DE</t>
  </si>
  <si>
    <t>AOP Tavel</t>
  </si>
  <si>
    <t>L'Oiseau Lune</t>
  </si>
  <si>
    <t>L'Olivet</t>
  </si>
  <si>
    <t>Demi</t>
  </si>
  <si>
    <t>13</t>
  </si>
  <si>
    <t>CHATEAU DE ROUX</t>
  </si>
  <si>
    <t>IGP Cévennes</t>
  </si>
  <si>
    <t xml:space="preserve">Blanche de Castille   </t>
  </si>
  <si>
    <t xml:space="preserve">Le Menhir de Roux </t>
  </si>
  <si>
    <t>AOP Duché D'Uzès</t>
  </si>
  <si>
    <t>Les Rocals</t>
  </si>
  <si>
    <t>Seigneur de Malletot</t>
  </si>
  <si>
    <t>Bérénice</t>
  </si>
  <si>
    <t>Provence</t>
  </si>
  <si>
    <t>DOMAINE DES ARTAUDS</t>
  </si>
  <si>
    <t>AOP Côtes de Provence</t>
  </si>
  <si>
    <t>AOP Côtes de Provence Ste Victoire</t>
  </si>
  <si>
    <t>Languedoc - Roussillon</t>
  </si>
  <si>
    <t>DOMAINE MAS CREMAT</t>
  </si>
  <si>
    <t>BDY</t>
  </si>
  <si>
    <t>AOP Rivesaltes</t>
  </si>
  <si>
    <t>Hors d'age</t>
  </si>
  <si>
    <t>50 cl</t>
  </si>
  <si>
    <t>Tuillé</t>
  </si>
  <si>
    <t>IGP Côtes Catalanes</t>
  </si>
  <si>
    <t>Les Balmettes</t>
  </si>
  <si>
    <t>IGP Côtes Catalanes Muscat Sec</t>
  </si>
  <si>
    <t xml:space="preserve">Sous les Grand Pins </t>
  </si>
  <si>
    <t>AOP Côtes du Roussillon</t>
  </si>
  <si>
    <t>La Yose</t>
  </si>
  <si>
    <t>Les Petites Demoiselles</t>
  </si>
  <si>
    <t>Les Tamarius</t>
  </si>
  <si>
    <t xml:space="preserve">Les Sales Gosses </t>
  </si>
  <si>
    <t xml:space="preserve">Fa Si La Boire </t>
  </si>
  <si>
    <t>L'Envie</t>
  </si>
  <si>
    <t>AOP Côtes du Roussillon Villages</t>
  </si>
  <si>
    <t>Bastien</t>
  </si>
  <si>
    <t>Les Juliettes</t>
  </si>
  <si>
    <t>DOMAINE LIGNERES LATHENAY</t>
  </si>
  <si>
    <t>VDF</t>
  </si>
  <si>
    <t>Un P'tit Canon</t>
  </si>
  <si>
    <t>AOP Minervois</t>
  </si>
  <si>
    <t>L'Air de Rien</t>
  </si>
  <si>
    <t>Emma</t>
  </si>
  <si>
    <t>AOP Minervois La Livinière</t>
  </si>
  <si>
    <t>Marcelin</t>
  </si>
  <si>
    <t>DOMAINE LE CLOS DU SERRES</t>
  </si>
  <si>
    <t>AOP Languedoc</t>
  </si>
  <si>
    <t>Saut du Poisson</t>
  </si>
  <si>
    <t>Œillade</t>
  </si>
  <si>
    <t>AOP Terrasses du Larzac</t>
  </si>
  <si>
    <t>Saint Jean</t>
  </si>
  <si>
    <t>Sainte Pauline</t>
  </si>
  <si>
    <t>Les Maros</t>
  </si>
  <si>
    <t>Humeur Vagabonde</t>
  </si>
  <si>
    <t>PIGEONNIER DU POUS</t>
  </si>
  <si>
    <t>IGP Hérault</t>
  </si>
  <si>
    <t>Eclats de Calcaire</t>
  </si>
  <si>
    <t>DOMAINE MORTIES</t>
  </si>
  <si>
    <t>Jamais Content</t>
  </si>
  <si>
    <t>Encore et Encore</t>
  </si>
  <si>
    <t>AOP Pic Saint Loup</t>
  </si>
  <si>
    <t>Que sera</t>
  </si>
  <si>
    <t>Bordeaux - Sud Ouest</t>
  </si>
  <si>
    <t>CHÂTEAU GRAND FRANÇAIS</t>
  </si>
  <si>
    <t>AOP Bordeaux Supérieur</t>
  </si>
  <si>
    <t>Petit Français</t>
  </si>
  <si>
    <t>Grand Français</t>
  </si>
  <si>
    <t>Amphore</t>
  </si>
  <si>
    <t>DOMAINE LA BELLE HISTOIRE</t>
  </si>
  <si>
    <t>AOP Cahors</t>
  </si>
  <si>
    <t>les Prémices</t>
  </si>
  <si>
    <t>Péripéties</t>
  </si>
  <si>
    <t xml:space="preserve">Epilogue </t>
  </si>
  <si>
    <t>Val de Loire</t>
  </si>
  <si>
    <t>DOMAINE COIRIER</t>
  </si>
  <si>
    <t>AOP Fiefs Vendéens Pissotte</t>
  </si>
  <si>
    <t>L'Arbre Aux Fées</t>
  </si>
  <si>
    <t>Petite Groie</t>
  </si>
  <si>
    <t xml:space="preserve">Vin de France </t>
  </si>
  <si>
    <t>Fifty Fifty</t>
  </si>
  <si>
    <t>Mélusine</t>
  </si>
  <si>
    <t>DOMAINE MÉNARD-GABORIT</t>
  </si>
  <si>
    <t>IGP Val de Loire</t>
  </si>
  <si>
    <t>Chardonnay</t>
  </si>
  <si>
    <t>Sauvignon</t>
  </si>
  <si>
    <t xml:space="preserve">AOP Muscadet </t>
  </si>
  <si>
    <t xml:space="preserve">1ère Escale </t>
  </si>
  <si>
    <t>AOP Muscadet Sèvre et Maine sur Lie</t>
  </si>
  <si>
    <t>Accostage</t>
  </si>
  <si>
    <t>Pour l'Histoire</t>
  </si>
  <si>
    <t>Pour l'histoire</t>
  </si>
  <si>
    <t>AOP Muscadet SM sur Lie</t>
  </si>
  <si>
    <t>Contre-courant</t>
  </si>
  <si>
    <t>Les Pieds sur Terre</t>
  </si>
  <si>
    <t>Folle Blanche</t>
  </si>
  <si>
    <t>Clos Cormerais</t>
  </si>
  <si>
    <t>Klima</t>
  </si>
  <si>
    <t xml:space="preserve">AOP Muscadet Sèvre et Maine </t>
  </si>
  <si>
    <t>Cru Le Pallet</t>
  </si>
  <si>
    <t>Cru Monnières Saint-Fiacre</t>
  </si>
  <si>
    <t>Cru Gorges</t>
  </si>
  <si>
    <t>Methode Traditionnelle</t>
  </si>
  <si>
    <t>Nuit Blanche</t>
  </si>
  <si>
    <t>Rosé Astral</t>
  </si>
  <si>
    <t>BIB 3L</t>
  </si>
  <si>
    <t>DOMAINE FABIEN DUVEAU</t>
  </si>
  <si>
    <t>Humelay - Blanc de Cabernet</t>
  </si>
  <si>
    <t>AOP Saumur</t>
  </si>
  <si>
    <t>Hunaudière</t>
  </si>
  <si>
    <t xml:space="preserve">AOP Saumur </t>
  </si>
  <si>
    <t>Les Poyeux</t>
  </si>
  <si>
    <t>Clos de Bellevue</t>
  </si>
  <si>
    <t>Brézé - Le Bois du Chêne</t>
  </si>
  <si>
    <t>AOP Saumur Champigny</t>
  </si>
  <si>
    <t>Les Gaignés</t>
  </si>
  <si>
    <t>Les Menais</t>
  </si>
  <si>
    <t>Le Bourg</t>
  </si>
  <si>
    <t>Les Bas poyeux</t>
  </si>
  <si>
    <t>Les Hauts Poyeux</t>
  </si>
  <si>
    <t>DOMAINE SYLVAIN BRUNEAU</t>
  </si>
  <si>
    <t>Pet Nat</t>
  </si>
  <si>
    <t>Blanc 2 Noir</t>
  </si>
  <si>
    <t>AOP Saint Nicolas de Bourgueil</t>
  </si>
  <si>
    <t>Si le Vin</t>
  </si>
  <si>
    <t>Les Pentes</t>
  </si>
  <si>
    <t>Hauts Frogers</t>
  </si>
  <si>
    <t>L'éclosion</t>
  </si>
  <si>
    <t>Les Petites Mains</t>
  </si>
  <si>
    <t>DOMAINE VILLARGEAU</t>
  </si>
  <si>
    <t>AOP Côteaux du Giennois</t>
  </si>
  <si>
    <t>l'Incontournable</t>
  </si>
  <si>
    <t>Sans Complexe</t>
  </si>
  <si>
    <t>La Belle Paresseuse</t>
  </si>
  <si>
    <t>Chemin de Traverse</t>
  </si>
  <si>
    <t>Chicago</t>
  </si>
  <si>
    <t>l'Insolite</t>
  </si>
  <si>
    <t>Les Licotes</t>
  </si>
  <si>
    <t>DOMAINE ANTHONY-DAVID GIRARD</t>
  </si>
  <si>
    <t>AOP Sancerre</t>
  </si>
  <si>
    <t>Monts Damnés</t>
  </si>
  <si>
    <t>Mts Damnés Florilège</t>
  </si>
  <si>
    <t>DOMAINE DES CHASSEIGNES</t>
  </si>
  <si>
    <t>Cuvée de Domaine</t>
  </si>
  <si>
    <t>Les Chasseignes</t>
  </si>
  <si>
    <t>Les Montaignes</t>
  </si>
  <si>
    <t>Les Démalés</t>
  </si>
  <si>
    <t>Intuition</t>
  </si>
  <si>
    <t xml:space="preserve">Cuvée de Domaine </t>
  </si>
  <si>
    <t>DOMAINE VOGT</t>
  </si>
  <si>
    <t>AOP Alsace</t>
  </si>
  <si>
    <t xml:space="preserve">Auxerrois      </t>
  </si>
  <si>
    <t xml:space="preserve">Riesling     </t>
  </si>
  <si>
    <t xml:space="preserve">Pinot Gris      </t>
  </si>
  <si>
    <t xml:space="preserve">Gewurztraminer      </t>
  </si>
  <si>
    <t xml:space="preserve">Riesling Wolxheim      </t>
  </si>
  <si>
    <t>Riesling  Lieu dit Rothstein Hospices de Strasbourg</t>
  </si>
  <si>
    <t xml:space="preserve">AOP Alsace Grand Cru Altenberg de Wolxheim </t>
  </si>
  <si>
    <t xml:space="preserve">Riesling    </t>
  </si>
  <si>
    <t xml:space="preserve">Alsace perles rares    </t>
  </si>
  <si>
    <t xml:space="preserve">Riesling Vendanges Tardives    </t>
  </si>
  <si>
    <t xml:space="preserve">Gewurztraminer Vendanges Tardives    </t>
  </si>
  <si>
    <t xml:space="preserve">Pinot Noir      </t>
  </si>
  <si>
    <t>Pinot Noir Lieu dit Oberstupf</t>
  </si>
  <si>
    <t>AOP Crémant d'Alsace</t>
  </si>
  <si>
    <t xml:space="preserve">Crémant d'Alsace Blanc de blancs  </t>
  </si>
  <si>
    <t>Crémant d'Alsace Chardonnay - Extra Brut</t>
  </si>
  <si>
    <t>Fusionnel - Brut Nature</t>
  </si>
  <si>
    <t>DOMAINE VENDANGE</t>
  </si>
  <si>
    <t>IGP des Allobroges</t>
  </si>
  <si>
    <t>Ampelos</t>
  </si>
  <si>
    <t>AOP Vin de Savoie Jacquère</t>
  </si>
  <si>
    <t>la Côte</t>
  </si>
  <si>
    <t>AOP Vin de Savoie Chardonnay</t>
  </si>
  <si>
    <t>Montée des Crémailleres</t>
  </si>
  <si>
    <t>AOP Roussette de Savoie</t>
  </si>
  <si>
    <t>Madame de M</t>
  </si>
  <si>
    <t>AOP Vin de Savoie Velteliner</t>
  </si>
  <si>
    <t>Sous le Frêne</t>
  </si>
  <si>
    <t>AOP Vin de Savoie Mondeuse</t>
  </si>
  <si>
    <t>Le Coz</t>
  </si>
  <si>
    <t>AOP Vin de Savoie Pinot Noir</t>
  </si>
  <si>
    <t>Cuvée H</t>
  </si>
  <si>
    <t>Les Araignées</t>
  </si>
  <si>
    <t>AOP Crémant de Savoie</t>
  </si>
  <si>
    <t>Brut</t>
  </si>
  <si>
    <t xml:space="preserve">AOP Crémant de Savoie </t>
  </si>
  <si>
    <t>Les Eternelles - Brut Nature</t>
  </si>
  <si>
    <t>Bourgogne - Beaujolais</t>
  </si>
  <si>
    <t>DOMAINE DE BOISCHAMPT</t>
  </si>
  <si>
    <t>AOP Beaujolais Villages</t>
  </si>
  <si>
    <t>AOP Beaujolais Villages Jullié</t>
  </si>
  <si>
    <t>Chardonnay Villages</t>
  </si>
  <si>
    <t>Orange</t>
  </si>
  <si>
    <t>Gamay</t>
  </si>
  <si>
    <t xml:space="preserve">AOP Juliénas </t>
  </si>
  <si>
    <t>AOP Chénas</t>
  </si>
  <si>
    <t>AOP Fleurie</t>
  </si>
  <si>
    <t>AOP Moulin à Vent</t>
  </si>
  <si>
    <t>4 Cerisiers</t>
  </si>
  <si>
    <t>AOP Saint Amour</t>
  </si>
  <si>
    <t>Tête de Bonnet</t>
  </si>
  <si>
    <t>Vayolette</t>
  </si>
  <si>
    <t>Au Michelon</t>
  </si>
  <si>
    <t>AOP Morgon</t>
  </si>
  <si>
    <t>Les Charmes</t>
  </si>
  <si>
    <t>DOMAINE VAUPRÉ</t>
  </si>
  <si>
    <t>AOP Mâcon-Charnay-Lès-Mâcon</t>
  </si>
  <si>
    <t>La Vigne de Derrière</t>
  </si>
  <si>
    <t>AOP Mâcon-Solutré-Pouilly</t>
  </si>
  <si>
    <t>Vers le Mont</t>
  </si>
  <si>
    <t>AOP Pouilly-Fuissé</t>
  </si>
  <si>
    <t>Terroir</t>
  </si>
  <si>
    <t>Sur la Rochette</t>
  </si>
  <si>
    <t>AOP Saint Véran</t>
  </si>
  <si>
    <t>Les Cornillaux</t>
  </si>
  <si>
    <t>Vers la Roche</t>
  </si>
  <si>
    <t>Les Creuzettes</t>
  </si>
  <si>
    <t>AOP Pouilly Fuissé 1er cru</t>
  </si>
  <si>
    <t>Au Vignerais</t>
  </si>
  <si>
    <t>En Servy</t>
  </si>
  <si>
    <t>DOMAINE DEREY</t>
  </si>
  <si>
    <t>AOP Marsannay</t>
  </si>
  <si>
    <t>AOP Bourgogne</t>
  </si>
  <si>
    <t>Valendons</t>
  </si>
  <si>
    <t>Montre Cul</t>
  </si>
  <si>
    <t>AOP Fixin</t>
  </si>
  <si>
    <t>Vieilles Vignes</t>
  </si>
  <si>
    <t>Les Echalais</t>
  </si>
  <si>
    <t>Champs Perdrix</t>
  </si>
  <si>
    <t xml:space="preserve">Les Genelières </t>
  </si>
  <si>
    <t>Les Clos</t>
  </si>
  <si>
    <t>AOP Gevrey-Chambertin</t>
  </si>
  <si>
    <t>AOP Fixin Premier Cru</t>
  </si>
  <si>
    <t>Les Hervelets</t>
  </si>
  <si>
    <t>DOMAINE BONY GACHOT</t>
  </si>
  <si>
    <t>Les vins du Domaine</t>
  </si>
  <si>
    <t>AOP Bourgogne Pinot Noir</t>
  </si>
  <si>
    <t xml:space="preserve">AOP Côtes de Nuits-Villages </t>
  </si>
  <si>
    <t xml:space="preserve">Les Chaillots </t>
  </si>
  <si>
    <t>Les vins vinifiés par Éva et Fabienne</t>
  </si>
  <si>
    <t>AOP Bourgogne Hautes Côtes de Nuits</t>
  </si>
  <si>
    <t>AOP Pernand Vergelesses</t>
  </si>
  <si>
    <t>AOP Nuits St Georges Premier Cru</t>
  </si>
  <si>
    <t>Les Terres Blanches</t>
  </si>
  <si>
    <t>les Pruliers</t>
  </si>
  <si>
    <t>Les Crots</t>
  </si>
  <si>
    <t>AOP Gevrey Chambertin</t>
  </si>
  <si>
    <t>AOP Vosne Romanée</t>
  </si>
  <si>
    <t>AOP Chambolle Musigny</t>
  </si>
  <si>
    <t>DOMAINE MENAND</t>
  </si>
  <si>
    <t xml:space="preserve">AOP Mercurey </t>
  </si>
  <si>
    <t>Chapitre</t>
  </si>
  <si>
    <t>AOP Mercurey Premier Cru</t>
  </si>
  <si>
    <t>Clos des Combins</t>
  </si>
  <si>
    <t>Les Champs Martin</t>
  </si>
  <si>
    <t>Vignes Blanches</t>
  </si>
  <si>
    <t>Les Croichots</t>
  </si>
  <si>
    <t>LAM</t>
  </si>
  <si>
    <t>VINCENT WENGIER</t>
  </si>
  <si>
    <t>AOP Bourgogne Aligoté</t>
  </si>
  <si>
    <t>AOP Bourgogne Chardonnay</t>
  </si>
  <si>
    <t>AOP Chablis</t>
  </si>
  <si>
    <t>Quintessence</t>
  </si>
  <si>
    <t>AOP Chablis Premier Cru</t>
  </si>
  <si>
    <t>Les Vaillons</t>
  </si>
  <si>
    <t>DOMAINE SIMON GAUDET</t>
  </si>
  <si>
    <t xml:space="preserve">AOC Bourgogne Aligoté </t>
  </si>
  <si>
    <t>AOC Bourgogne Chardonnay</t>
  </si>
  <si>
    <t>AOC Bourgogne Hautes Cotes de Beaune</t>
  </si>
  <si>
    <t>AOC Santenay</t>
  </si>
  <si>
    <t>En Foulot</t>
  </si>
  <si>
    <t xml:space="preserve">AOC Beaune 1er Cru </t>
  </si>
  <si>
    <t>Champimonts</t>
  </si>
  <si>
    <t>AOC Bourgogne Pinot Noir</t>
  </si>
  <si>
    <t>Au Paradis</t>
  </si>
  <si>
    <t>AOC Maranges</t>
  </si>
  <si>
    <t>Cuvée Antique</t>
  </si>
  <si>
    <t>Les Bras</t>
  </si>
  <si>
    <t xml:space="preserve">AOC Corton Grand Cru </t>
  </si>
  <si>
    <t>Les Grandes Lolières</t>
  </si>
  <si>
    <t>DOMAINE D'ARDHUY</t>
  </si>
  <si>
    <t>Les Bourgognes Blancs</t>
  </si>
  <si>
    <t>AOP Bourgogne Hautes Côtes de Beaune</t>
  </si>
  <si>
    <t>Les Perrières</t>
  </si>
  <si>
    <t>Les Villages Blancs</t>
  </si>
  <si>
    <t xml:space="preserve">AOP Ladoix </t>
  </si>
  <si>
    <t>Dolia</t>
  </si>
  <si>
    <t>AOP Savigny-lès-Beaune</t>
  </si>
  <si>
    <t>Clos des Godeaux</t>
  </si>
  <si>
    <t>AOP Côte de Nuits-Villages - Monopole</t>
  </si>
  <si>
    <t xml:space="preserve">AOP Meursault </t>
  </si>
  <si>
    <t>Les Pellans</t>
  </si>
  <si>
    <t xml:space="preserve">AOP Puligny-Montrachet </t>
  </si>
  <si>
    <t>Le Trézin</t>
  </si>
  <si>
    <t>Les Premiers Crus Blancs</t>
  </si>
  <si>
    <t>AOP Ladoix Premier Cru  - Monopole</t>
  </si>
  <si>
    <t xml:space="preserve">Le Rognet </t>
  </si>
  <si>
    <t>Le Rognet</t>
  </si>
  <si>
    <t>Mag ''sur Cde''</t>
  </si>
  <si>
    <t xml:space="preserve">AOP Beaune Premier Cru </t>
  </si>
  <si>
    <t>Clos des Theurons</t>
  </si>
  <si>
    <t xml:space="preserve">AOP Puligny-Montrachet Premier Cru </t>
  </si>
  <si>
    <t>Sous le Puits</t>
  </si>
  <si>
    <t>AOC Meursault Premier Cru</t>
  </si>
  <si>
    <t>Charmes</t>
  </si>
  <si>
    <t>Les Grand Crus Blancs</t>
  </si>
  <si>
    <t>AOP Corton-Charlemagne Grand Cru</t>
  </si>
  <si>
    <t xml:space="preserve">AOP Bourgogne Côte-d'Or </t>
  </si>
  <si>
    <t>Les Chagniots</t>
  </si>
  <si>
    <t>AOP Côtes de Beaune Villages</t>
  </si>
  <si>
    <t>Les Combottes</t>
  </si>
  <si>
    <t>AOP Côte de Nuits-Villages</t>
  </si>
  <si>
    <t>Les Rouvrettes</t>
  </si>
  <si>
    <t>AOP Ladoix - Monopole</t>
  </si>
  <si>
    <t xml:space="preserve">Clos des Chagnots </t>
  </si>
  <si>
    <t>Les Boutiéres</t>
  </si>
  <si>
    <t xml:space="preserve">AOP Aloxe-Corton </t>
  </si>
  <si>
    <t>Les Boutières - Les Valozières</t>
  </si>
  <si>
    <t>Les Morais</t>
  </si>
  <si>
    <t xml:space="preserve">AOP Volnay </t>
  </si>
  <si>
    <t>Pitures Dessus</t>
  </si>
  <si>
    <t xml:space="preserve">AOP Pommard </t>
  </si>
  <si>
    <t>Les Lambots</t>
  </si>
  <si>
    <t xml:space="preserve">AOP Nuits-Saint-Georges </t>
  </si>
  <si>
    <t>AOP Chambolle-Musigny</t>
  </si>
  <si>
    <t xml:space="preserve">AOP Savigny-lès-Beaune Premier Cru </t>
  </si>
  <si>
    <t>Aux Clous</t>
  </si>
  <si>
    <t>Les Peuillets</t>
  </si>
  <si>
    <t xml:space="preserve">AOP Ladoix Premier Cru </t>
  </si>
  <si>
    <t>Champs Pimont</t>
  </si>
  <si>
    <t>AOP Aloxe-Corton Premier Cru</t>
  </si>
  <si>
    <t>Les Chaillots</t>
  </si>
  <si>
    <t xml:space="preserve">AOP Pommard Premier Cru </t>
  </si>
  <si>
    <t>Les Fremiers</t>
  </si>
  <si>
    <t xml:space="preserve">AOP Volnay Premier Cru </t>
  </si>
  <si>
    <t xml:space="preserve">AOP Vosne Romanée Premier Cru </t>
  </si>
  <si>
    <t>Les Chaumes</t>
  </si>
  <si>
    <t>AOP Corton Grand Cru</t>
  </si>
  <si>
    <t>Hautes Mourottes</t>
  </si>
  <si>
    <t xml:space="preserve">AOP Clos de Vougeot Grand Cru </t>
  </si>
  <si>
    <t>Petit Maupertui</t>
  </si>
  <si>
    <t>CORAVIN</t>
  </si>
  <si>
    <t>Coravin Timeless Three +</t>
  </si>
  <si>
    <t>Coffret + 2 Cartouches + Aérateur + 2 Bouchons Vis</t>
  </si>
  <si>
    <t xml:space="preserve">Cartouches </t>
  </si>
  <si>
    <t>Argon</t>
  </si>
  <si>
    <t>Aiguille de Remplacement</t>
  </si>
  <si>
    <t>Aiguille de Service Rapide</t>
  </si>
  <si>
    <t>Housse de voyage</t>
  </si>
  <si>
    <t>Avec Emplacement 2 Cartouches</t>
  </si>
  <si>
    <t>Volume Total</t>
  </si>
  <si>
    <t>Signature Client</t>
  </si>
  <si>
    <t xml:space="preserve">Je souhaite gérer le Transport </t>
  </si>
  <si>
    <t>Champagne</t>
  </si>
  <si>
    <t>Alsace - Savoie</t>
  </si>
  <si>
    <t>Biéres - Spiritueux</t>
  </si>
  <si>
    <t>Droits</t>
  </si>
  <si>
    <t>Montant Total HD/HT</t>
  </si>
  <si>
    <t>Montant Total HT</t>
  </si>
  <si>
    <t>CHAMPAGNE AUGUSTIN</t>
  </si>
  <si>
    <t>AOP Champagne Premier Cru</t>
  </si>
  <si>
    <t>Terre</t>
  </si>
  <si>
    <t>Air</t>
  </si>
  <si>
    <t>Feu</t>
  </si>
  <si>
    <t>Les Vertus</t>
  </si>
  <si>
    <t xml:space="preserve">Amme Chardonnay </t>
  </si>
  <si>
    <t>Amme Pinot Noir</t>
  </si>
  <si>
    <t>O² Rosée</t>
  </si>
  <si>
    <t>Cœur Saphyr</t>
  </si>
  <si>
    <t>IGP Ratafia Champenois</t>
  </si>
  <si>
    <t>RCE 2024</t>
  </si>
  <si>
    <t>10</t>
  </si>
  <si>
    <t>Ephemere ''blouge''</t>
  </si>
  <si>
    <t>14</t>
  </si>
  <si>
    <t>CLOS DE BERNARDI</t>
  </si>
  <si>
    <t>AOP Muscat du Cap Corse (VDN)</t>
  </si>
  <si>
    <t>Muscat</t>
  </si>
  <si>
    <t>AOP Patrimonio</t>
  </si>
  <si>
    <t>Blanc de Blancs</t>
  </si>
  <si>
    <t>Rosé d'une Nuit</t>
  </si>
  <si>
    <t>Crème de Tête</t>
  </si>
  <si>
    <t>AOP Muscat de Rivesaltes (VDN)</t>
  </si>
  <si>
    <t>Evidence</t>
  </si>
  <si>
    <t>AOP Nuits St Georges</t>
  </si>
  <si>
    <t>Les Damodes</t>
  </si>
  <si>
    <t>AOP Petit Chablis</t>
  </si>
  <si>
    <t>AGORA</t>
  </si>
  <si>
    <t xml:space="preserve">Bière Blonde </t>
  </si>
  <si>
    <t>Golden Ale - 5,8 % Vol</t>
  </si>
  <si>
    <t>33 cl</t>
  </si>
  <si>
    <t>Conditionné par 12</t>
  </si>
  <si>
    <t>Conditionné par 6</t>
  </si>
  <si>
    <t>Conditionné par 4</t>
  </si>
  <si>
    <t>Bière Blanche</t>
  </si>
  <si>
    <t>Au Petit Epautre de Sault - 4,9% Vol</t>
  </si>
  <si>
    <t>IPA - 6,2 % Vol</t>
  </si>
  <si>
    <t>Bière Ambrée</t>
  </si>
  <si>
    <t>Ale Anglaise - 6,8 % Vol</t>
  </si>
  <si>
    <t>Bière Noire</t>
  </si>
  <si>
    <t>Stout - 5,0 % Vol</t>
  </si>
  <si>
    <t>Bière Blonde Triple</t>
  </si>
  <si>
    <t xml:space="preserve">Boisée - 7,5 % Vol </t>
  </si>
  <si>
    <t>Gin</t>
  </si>
  <si>
    <t>Distilled Gin - 43 % Vol</t>
  </si>
  <si>
    <t>70 cl</t>
  </si>
  <si>
    <t>Pastis</t>
  </si>
  <si>
    <t>De Provence - 45 % Vol</t>
  </si>
  <si>
    <t>Liqueurs</t>
  </si>
  <si>
    <t>Verveine - 25% Vol</t>
  </si>
  <si>
    <t>Citron - 25 % Vol</t>
  </si>
  <si>
    <t>Caviste</t>
  </si>
  <si>
    <t>Cav. 168</t>
  </si>
  <si>
    <t>Cav. 336</t>
  </si>
  <si>
    <t>Cav. 600</t>
  </si>
  <si>
    <t>départ</t>
  </si>
  <si>
    <t>Franco 84</t>
  </si>
  <si>
    <t>Rupture</t>
  </si>
  <si>
    <t>Mars</t>
  </si>
  <si>
    <t>Dame Jeanne 5L</t>
  </si>
  <si>
    <t>Support bois + Pipette</t>
  </si>
  <si>
    <t>Pipette</t>
  </si>
  <si>
    <t>Avril</t>
  </si>
  <si>
    <t>75 cl   11+1</t>
  </si>
  <si>
    <t>Les Ribes</t>
  </si>
  <si>
    <t>Demi  OP 9+3</t>
  </si>
  <si>
    <t>BIB 5L  OP 9+3</t>
  </si>
  <si>
    <t>2025 mars</t>
  </si>
  <si>
    <t>Attilius</t>
  </si>
  <si>
    <t>AOP Rivesaltes (VDN)</t>
  </si>
  <si>
    <t>Grenat</t>
  </si>
  <si>
    <t>Page 1</t>
  </si>
  <si>
    <t>Fév.</t>
  </si>
  <si>
    <t>Vin de France Mousseux</t>
  </si>
  <si>
    <t>Les Vignes Marie</t>
  </si>
  <si>
    <t>Altis</t>
  </si>
  <si>
    <t xml:space="preserve">Le Clos des Langres </t>
  </si>
  <si>
    <t>Les Argillats</t>
  </si>
  <si>
    <t>Basses Mourottes</t>
  </si>
  <si>
    <t>Frémiets</t>
  </si>
  <si>
    <t>Les Pougets</t>
  </si>
  <si>
    <t>Le Clos du Roi</t>
  </si>
  <si>
    <t xml:space="preserve">Le Clos du Roi      </t>
  </si>
  <si>
    <t>Les Renardes</t>
  </si>
  <si>
    <t xml:space="preserve">Les Renardes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</si>
</sst>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vory I Latn"/>
      <family val="2"/>
    </font>
    <font>
      <sz val="10"/>
      <color rgb="FFE1DED5"/>
      <name val="Avory I Latn"/>
      <family val="2"/>
    </font>
    <font>
      <sz val="10"/>
      <color theme="0"/>
      <name val="Avory I Latn"/>
      <family val="2"/>
    </font>
    <font>
      <sz val="10"/>
      <name val="Arial"/>
      <family val="2"/>
    </font>
    <font>
      <b/>
      <sz val="10"/>
      <color theme="1"/>
      <name val="Avory I Latn"/>
      <family val="2"/>
    </font>
    <font>
      <sz val="10"/>
      <color rgb="FF2D2D2D"/>
      <name val="Avory I Latn"/>
      <family val="2"/>
    </font>
    <font>
      <sz val="18"/>
      <color theme="1"/>
      <name val="Avory I Latn"/>
      <family val="2"/>
    </font>
    <font>
      <b/>
      <sz val="16"/>
      <color rgb="FFE8E5DF"/>
      <name val="Avory I Latn"/>
      <family val="2"/>
    </font>
    <font>
      <sz val="16"/>
      <color rgb="FFE8E5DF"/>
      <name val="Avory I Latn"/>
      <family val="2"/>
    </font>
    <font>
      <sz val="10"/>
      <color rgb="FFE8E5DF"/>
      <name val="Avory I Latn"/>
      <family val="2"/>
    </font>
    <font>
      <sz val="10"/>
      <color rgb="FF303439"/>
      <name val="Avory I Latn"/>
      <family val="2"/>
    </font>
    <font>
      <b/>
      <sz val="18"/>
      <color rgb="FF303439"/>
      <name val="Avory I Latn"/>
      <family val="2"/>
    </font>
    <font>
      <sz val="18"/>
      <color rgb="FFE8E5DF"/>
      <name val="Avory I Latn"/>
      <family val="2"/>
    </font>
    <font>
      <b/>
      <sz val="16"/>
      <color theme="1"/>
      <name val="Avory I Latn"/>
      <family val="2"/>
    </font>
    <font>
      <b/>
      <sz val="18"/>
      <color theme="1"/>
      <name val="Avory I Latn"/>
      <family val="2"/>
    </font>
    <font>
      <sz val="16"/>
      <color rgb="FF303439"/>
      <name val="Avory I Latn"/>
      <family val="2"/>
    </font>
    <font>
      <sz val="10"/>
      <color rgb="FFFF0000"/>
      <name val="Avory I Latn"/>
      <family val="2"/>
    </font>
    <font>
      <sz val="10"/>
      <name val="Avory I Latn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rgb="FF303439"/>
      <name val="Avory I Latn"/>
      <family val="2"/>
    </font>
    <font>
      <b/>
      <sz val="12"/>
      <color theme="1"/>
      <name val="Avory I Latn"/>
      <family val="2"/>
    </font>
    <font>
      <b/>
      <sz val="16"/>
      <color rgb="FFE1DED5"/>
      <name val="Avory I Latn"/>
      <family val="2"/>
    </font>
    <font>
      <sz val="16"/>
      <color rgb="FFE1DED5"/>
      <name val="Avory I Latn"/>
      <family val="2"/>
    </font>
    <font>
      <sz val="11"/>
      <name val="Calibri"/>
      <family val="2"/>
      <scheme val="minor"/>
    </font>
    <font>
      <b/>
      <sz val="14"/>
      <color rgb="FFE8E5DF"/>
      <name val="Avory I Latn"/>
      <family val="2"/>
    </font>
    <font>
      <b/>
      <sz val="10"/>
      <color rgb="FF303439"/>
      <name val="Avory I Latn"/>
      <family val="2"/>
    </font>
  </fonts>
  <fills count="5">
    <fill>
      <patternFill patternType="none"/>
    </fill>
    <fill>
      <patternFill patternType="gray125"/>
    </fill>
    <fill>
      <patternFill patternType="solid">
        <fgColor rgb="FFE1DED5"/>
        <bgColor indexed="64"/>
      </patternFill>
    </fill>
    <fill>
      <patternFill patternType="solid">
        <fgColor rgb="FF303439"/>
        <bgColor indexed="64"/>
      </patternFill>
    </fill>
    <fill>
      <patternFill patternType="solid">
        <fgColor rgb="FFE8E5D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03439"/>
      </left>
      <right/>
      <top style="thin">
        <color rgb="FF303439"/>
      </top>
      <bottom style="thin">
        <color rgb="FF303439"/>
      </bottom>
      <diagonal/>
    </border>
    <border>
      <left/>
      <right/>
      <top style="thin">
        <color rgb="FF303439"/>
      </top>
      <bottom style="thin">
        <color rgb="FF303439"/>
      </bottom>
      <diagonal/>
    </border>
    <border>
      <left/>
      <right style="thin">
        <color rgb="FF303439"/>
      </right>
      <top style="thin">
        <color rgb="FF303439"/>
      </top>
      <bottom style="thin">
        <color rgb="FF303439"/>
      </bottom>
      <diagonal/>
    </border>
    <border>
      <left style="thin">
        <color rgb="FF303439"/>
      </left>
      <right style="thin">
        <color rgb="FF303439"/>
      </right>
      <top style="thin">
        <color rgb="FF303439"/>
      </top>
      <bottom style="thin">
        <color rgb="FF30343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03439"/>
      </left>
      <right/>
      <top/>
      <bottom style="thin">
        <color rgb="FF303439"/>
      </bottom>
      <diagonal/>
    </border>
    <border>
      <left/>
      <right/>
      <top/>
      <bottom style="thin">
        <color rgb="FF303439"/>
      </bottom>
      <diagonal/>
    </border>
    <border>
      <left/>
      <right style="thin">
        <color rgb="FF303439"/>
      </right>
      <top/>
      <bottom style="thin">
        <color rgb="FF303439"/>
      </bottom>
      <diagonal/>
    </border>
    <border>
      <left style="thin">
        <color rgb="FF303439"/>
      </left>
      <right style="thin">
        <color rgb="FF303439"/>
      </right>
      <top/>
      <bottom style="thin">
        <color rgb="FF303439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7">
    <xf numFmtId="0" fontId="0" fillId="0" borderId="0" xfId="0"/>
    <xf numFmtId="49" fontId="1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right"/>
    </xf>
    <xf numFmtId="0" fontId="7" fillId="2" borderId="0" xfId="0" applyFont="1" applyFill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8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/>
    <xf numFmtId="49" fontId="10" fillId="3" borderId="9" xfId="0" applyNumberFormat="1" applyFont="1" applyFill="1" applyBorder="1"/>
    <xf numFmtId="0" fontId="11" fillId="3" borderId="10" xfId="0" applyFont="1" applyFill="1" applyBorder="1" applyAlignment="1">
      <alignment horizontal="right"/>
    </xf>
    <xf numFmtId="0" fontId="10" fillId="3" borderId="10" xfId="0" applyFont="1" applyFill="1" applyBorder="1"/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8" xfId="0" applyNumberFormat="1" applyFont="1" applyBorder="1" applyAlignment="1">
      <alignment horizontal="left"/>
    </xf>
    <xf numFmtId="0" fontId="1" fillId="0" borderId="10" xfId="0" applyFont="1" applyBorder="1" applyAlignment="1">
      <alignment horizontal="right"/>
    </xf>
    <xf numFmtId="164" fontId="1" fillId="0" borderId="10" xfId="0" applyNumberFormat="1" applyFont="1" applyBorder="1"/>
    <xf numFmtId="49" fontId="1" fillId="0" borderId="0" xfId="0" applyNumberFormat="1" applyFont="1"/>
    <xf numFmtId="49" fontId="8" fillId="3" borderId="7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8" fillId="3" borderId="8" xfId="0" applyNumberFormat="1" applyFont="1" applyFill="1" applyBorder="1"/>
    <xf numFmtId="49" fontId="8" fillId="3" borderId="9" xfId="0" applyNumberFormat="1" applyFont="1" applyFill="1" applyBorder="1"/>
    <xf numFmtId="164" fontId="8" fillId="3" borderId="10" xfId="0" applyNumberFormat="1" applyFont="1" applyFill="1" applyBorder="1"/>
    <xf numFmtId="49" fontId="1" fillId="0" borderId="9" xfId="0" applyNumberFormat="1" applyFont="1" applyBorder="1"/>
    <xf numFmtId="49" fontId="8" fillId="3" borderId="10" xfId="0" applyNumberFormat="1" applyFont="1" applyFill="1" applyBorder="1" applyAlignment="1">
      <alignment horizontal="left"/>
    </xf>
    <xf numFmtId="49" fontId="9" fillId="3" borderId="10" xfId="0" applyNumberFormat="1" applyFont="1" applyFill="1" applyBorder="1"/>
    <xf numFmtId="49" fontId="8" fillId="3" borderId="10" xfId="0" applyNumberFormat="1" applyFont="1" applyFill="1" applyBorder="1"/>
    <xf numFmtId="49" fontId="9" fillId="3" borderId="9" xfId="0" applyNumberFormat="1" applyFont="1" applyFill="1" applyBorder="1"/>
    <xf numFmtId="164" fontId="9" fillId="3" borderId="10" xfId="0" applyNumberFormat="1" applyFont="1" applyFill="1" applyBorder="1"/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2" fillId="2" borderId="0" xfId="0" applyNumberFormat="1" applyFont="1" applyFill="1"/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9" fontId="7" fillId="4" borderId="0" xfId="0" applyNumberFormat="1" applyFont="1" applyFill="1"/>
    <xf numFmtId="49" fontId="1" fillId="4" borderId="8" xfId="0" applyNumberFormat="1" applyFont="1" applyFill="1" applyBorder="1"/>
    <xf numFmtId="164" fontId="1" fillId="4" borderId="9" xfId="0" applyNumberFormat="1" applyFont="1" applyFill="1" applyBorder="1"/>
    <xf numFmtId="0" fontId="10" fillId="0" borderId="0" xfId="0" applyFont="1"/>
    <xf numFmtId="0" fontId="1" fillId="0" borderId="8" xfId="0" applyFont="1" applyBorder="1" applyAlignment="1">
      <alignment horizontal="right"/>
    </xf>
    <xf numFmtId="164" fontId="1" fillId="0" borderId="9" xfId="0" applyNumberFormat="1" applyFont="1" applyBorder="1"/>
    <xf numFmtId="49" fontId="1" fillId="4" borderId="7" xfId="0" applyNumberFormat="1" applyFont="1" applyFill="1" applyBorder="1"/>
    <xf numFmtId="49" fontId="14" fillId="4" borderId="8" xfId="0" applyNumberFormat="1" applyFont="1" applyFill="1" applyBorder="1"/>
    <xf numFmtId="49" fontId="1" fillId="4" borderId="8" xfId="0" applyNumberFormat="1" applyFont="1" applyFill="1" applyBorder="1" applyAlignment="1">
      <alignment horizontal="left"/>
    </xf>
    <xf numFmtId="0" fontId="1" fillId="4" borderId="8" xfId="0" applyFont="1" applyFill="1" applyBorder="1" applyAlignment="1">
      <alignment horizontal="right"/>
    </xf>
    <xf numFmtId="0" fontId="1" fillId="0" borderId="13" xfId="0" applyFont="1" applyBorder="1" applyAlignment="1">
      <alignment horizontal="right"/>
    </xf>
    <xf numFmtId="164" fontId="1" fillId="0" borderId="12" xfId="0" applyNumberFormat="1" applyFont="1" applyBorder="1"/>
    <xf numFmtId="0" fontId="17" fillId="0" borderId="0" xfId="0" applyFont="1"/>
    <xf numFmtId="49" fontId="17" fillId="0" borderId="0" xfId="0" applyNumberFormat="1" applyFont="1"/>
    <xf numFmtId="0" fontId="1" fillId="0" borderId="8" xfId="0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164" fontId="3" fillId="0" borderId="0" xfId="0" applyNumberFormat="1" applyFont="1"/>
    <xf numFmtId="0" fontId="18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19" fillId="0" borderId="0" xfId="0" applyFont="1"/>
    <xf numFmtId="0" fontId="1" fillId="0" borderId="11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1" fillId="0" borderId="10" xfId="3" applyFont="1" applyBorder="1" applyAlignment="1">
      <alignment horizontal="right"/>
    </xf>
    <xf numFmtId="1" fontId="1" fillId="0" borderId="12" xfId="0" applyNumberFormat="1" applyFont="1" applyBorder="1" applyAlignment="1">
      <alignment horizontal="right"/>
    </xf>
    <xf numFmtId="49" fontId="22" fillId="0" borderId="8" xfId="0" applyNumberFormat="1" applyFont="1" applyBorder="1"/>
    <xf numFmtId="49" fontId="18" fillId="0" borderId="0" xfId="0" applyNumberFormat="1" applyFont="1"/>
    <xf numFmtId="0" fontId="18" fillId="0" borderId="0" xfId="0" applyFont="1"/>
    <xf numFmtId="49" fontId="23" fillId="3" borderId="0" xfId="0" applyNumberFormat="1" applyFont="1" applyFill="1" applyAlignment="1">
      <alignment horizontal="center"/>
    </xf>
    <xf numFmtId="49" fontId="23" fillId="3" borderId="0" xfId="0" applyNumberFormat="1" applyFont="1" applyFill="1" applyAlignment="1">
      <alignment horizontal="left"/>
    </xf>
    <xf numFmtId="49" fontId="24" fillId="3" borderId="0" xfId="0" applyNumberFormat="1" applyFont="1" applyFill="1"/>
    <xf numFmtId="49" fontId="2" fillId="3" borderId="0" xfId="0" applyNumberFormat="1" applyFont="1" applyFill="1"/>
    <xf numFmtId="0" fontId="11" fillId="3" borderId="0" xfId="0" applyFont="1" applyFill="1" applyAlignment="1">
      <alignment horizontal="right"/>
    </xf>
    <xf numFmtId="164" fontId="11" fillId="3" borderId="0" xfId="0" applyNumberFormat="1" applyFont="1" applyFill="1"/>
    <xf numFmtId="0" fontId="1" fillId="0" borderId="22" xfId="0" applyFont="1" applyBorder="1" applyAlignment="1">
      <alignment horizontal="center"/>
    </xf>
    <xf numFmtId="49" fontId="1" fillId="0" borderId="23" xfId="0" applyNumberFormat="1" applyFont="1" applyBorder="1"/>
    <xf numFmtId="0" fontId="1" fillId="0" borderId="23" xfId="0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49" fontId="1" fillId="0" borderId="24" xfId="0" applyNumberFormat="1" applyFont="1" applyBorder="1"/>
    <xf numFmtId="0" fontId="1" fillId="0" borderId="25" xfId="0" applyFont="1" applyBorder="1" applyAlignment="1">
      <alignment horizontal="right"/>
    </xf>
    <xf numFmtId="164" fontId="1" fillId="0" borderId="25" xfId="0" applyNumberFormat="1" applyFont="1" applyBorder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left"/>
    </xf>
    <xf numFmtId="164" fontId="16" fillId="3" borderId="0" xfId="0" applyNumberFormat="1" applyFont="1" applyFill="1"/>
    <xf numFmtId="0" fontId="24" fillId="3" borderId="0" xfId="0" applyFont="1" applyFill="1" applyAlignment="1">
      <alignment horizontal="left"/>
    </xf>
    <xf numFmtId="49" fontId="15" fillId="2" borderId="0" xfId="0" applyNumberFormat="1" applyFont="1" applyFill="1"/>
    <xf numFmtId="49" fontId="1" fillId="0" borderId="22" xfId="0" applyNumberFormat="1" applyFont="1" applyBorder="1" applyAlignment="1">
      <alignment horizontal="center"/>
    </xf>
    <xf numFmtId="49" fontId="22" fillId="0" borderId="23" xfId="0" applyNumberFormat="1" applyFont="1" applyBorder="1"/>
    <xf numFmtId="0" fontId="1" fillId="0" borderId="23" xfId="0" applyFont="1" applyBorder="1" applyAlignment="1">
      <alignment horizontal="right"/>
    </xf>
    <xf numFmtId="164" fontId="1" fillId="0" borderId="24" xfId="0" applyNumberFormat="1" applyFont="1" applyBorder="1"/>
    <xf numFmtId="0" fontId="2" fillId="3" borderId="0" xfId="0" applyFont="1" applyFill="1" applyAlignment="1">
      <alignment horizontal="left"/>
    </xf>
    <xf numFmtId="0" fontId="25" fillId="0" borderId="0" xfId="0" applyFont="1"/>
    <xf numFmtId="164" fontId="17" fillId="0" borderId="0" xfId="0" applyNumberFormat="1" applyFont="1"/>
    <xf numFmtId="44" fontId="3" fillId="0" borderId="0" xfId="4" applyFont="1"/>
    <xf numFmtId="49" fontId="26" fillId="3" borderId="8" xfId="0" applyNumberFormat="1" applyFont="1" applyFill="1" applyBorder="1" applyAlignment="1">
      <alignment horizontal="left"/>
    </xf>
    <xf numFmtId="0" fontId="1" fillId="0" borderId="9" xfId="0" applyFont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9" fontId="11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5" fillId="0" borderId="1" xfId="1" applyNumberFormat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/>
    </xf>
    <xf numFmtId="49" fontId="5" fillId="0" borderId="4" xfId="1" applyNumberFormat="1" applyFont="1" applyBorder="1" applyAlignment="1">
      <alignment horizontal="left" vertical="center"/>
    </xf>
    <xf numFmtId="49" fontId="5" fillId="0" borderId="5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0" fontId="1" fillId="0" borderId="6" xfId="2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5" fillId="2" borderId="0" xfId="0" applyFont="1" applyFill="1" applyAlignment="1">
      <alignment horizontal="center"/>
    </xf>
    <xf numFmtId="49" fontId="1" fillId="0" borderId="13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1" fillId="3" borderId="8" xfId="0" applyFont="1" applyFill="1" applyBorder="1" applyAlignment="1">
      <alignment horizontal="right"/>
    </xf>
  </cellXfs>
  <cellStyles count="5">
    <cellStyle name="Monétaire" xfId="4" builtinId="4"/>
    <cellStyle name="NiveauLigne_4" xfId="1" builtinId="1" iLevel="3"/>
    <cellStyle name="Normal" xfId="0" builtinId="0"/>
    <cellStyle name="Normal 5 2" xfId="2" xr:uid="{69FBA004-FCA1-4F5D-98E3-1BDBAF1870D9}"/>
    <cellStyle name="Pourcentage" xfId="3" builtinId="5"/>
  </cellStyles>
  <dxfs count="13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DD921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>
          <bgColor theme="0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ont>
        <b val="0"/>
        <i val="0"/>
        <color auto="1"/>
      </font>
      <fill>
        <patternFill patternType="lightGray">
          <fgColor theme="0"/>
          <bgColor theme="0" tint="-0.34998626667073579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mediumGray">
          <fgColor theme="0"/>
          <bgColor theme="0" tint="-0.499984740745262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DD9218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  <dxf>
      <fill>
        <patternFill>
          <bgColor rgb="FFE3C5B4"/>
        </patternFill>
      </fill>
    </dxf>
    <dxf>
      <fill>
        <patternFill>
          <bgColor rgb="FFE1DED5"/>
        </patternFill>
      </fill>
    </dxf>
    <dxf>
      <fill>
        <patternFill>
          <bgColor rgb="FFDD9218"/>
        </patternFill>
      </fill>
    </dxf>
    <dxf>
      <fill>
        <patternFill>
          <bgColor rgb="FFE1DED5"/>
        </patternFill>
      </fill>
    </dxf>
    <dxf>
      <font>
        <color rgb="FFE8E5DF"/>
      </font>
      <fill>
        <patternFill>
          <bgColor rgb="FFA10F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H$52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14772</xdr:colOff>
      <xdr:row>0</xdr:row>
      <xdr:rowOff>0</xdr:rowOff>
    </xdr:from>
    <xdr:ext cx="1024891" cy="883228"/>
    <xdr:pic>
      <xdr:nvPicPr>
        <xdr:cNvPr id="2" name="Image 1">
          <a:extLst>
            <a:ext uri="{FF2B5EF4-FFF2-40B4-BE49-F238E27FC236}">
              <a16:creationId xmlns:a16="http://schemas.microsoft.com/office/drawing/2014/main" id="{E0F56C11-8401-49E2-8210-B16FBDEB5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18" t="8591" r="13444" b="8159"/>
        <a:stretch/>
      </xdr:blipFill>
      <xdr:spPr>
        <a:xfrm>
          <a:off x="494832" y="0"/>
          <a:ext cx="1024891" cy="883228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2773680</xdr:colOff>
          <xdr:row>524</xdr:row>
          <xdr:rowOff>30480</xdr:rowOff>
        </xdr:from>
        <xdr:to>
          <xdr:col>3</xdr:col>
          <xdr:colOff>411480</xdr:colOff>
          <xdr:row>525</xdr:row>
          <xdr:rowOff>68580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E2FA861B-08D6-4B66-BF51-C11B8D124C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mdelongl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delongl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27547-BF5D-4A4F-9DE3-347F9C150204}">
  <sheetPr>
    <pageSetUpPr fitToPage="1"/>
  </sheetPr>
  <dimension ref="B1:AI527"/>
  <sheetViews>
    <sheetView showGridLines="0" tabSelected="1" zoomScaleNormal="100" workbookViewId="0">
      <pane ySplit="1" topLeftCell="A2" activePane="bottomLeft" state="frozen"/>
      <selection pane="bottomLeft" activeCell="B6" sqref="B6:F7"/>
    </sheetView>
  </sheetViews>
  <sheetFormatPr baseColWidth="10" defaultColWidth="11.5546875" defaultRowHeight="13.8" x14ac:dyDescent="0.3"/>
  <cols>
    <col min="1" max="1" width="7" style="3" customWidth="1"/>
    <col min="2" max="2" width="4.5546875" style="2" customWidth="1"/>
    <col min="3" max="3" width="32.44140625" style="3" customWidth="1"/>
    <col min="4" max="4" width="31.44140625" style="4" customWidth="1"/>
    <col min="5" max="5" width="12.44140625" style="3" customWidth="1"/>
    <col min="6" max="6" width="14.44140625" style="3" customWidth="1"/>
    <col min="7" max="7" width="11.5546875" style="3" customWidth="1"/>
    <col min="8" max="9" width="9.5546875" style="8" customWidth="1"/>
    <col min="10" max="10" width="9.5546875" style="3" customWidth="1"/>
    <col min="11" max="11" width="7" style="50" customWidth="1"/>
    <col min="12" max="12" width="7" style="67" customWidth="1"/>
    <col min="13" max="15" width="7" style="6" hidden="1" customWidth="1"/>
    <col min="16" max="19" width="12.44140625" style="6" hidden="1" customWidth="1"/>
    <col min="20" max="20" width="12.44140625" style="67" hidden="1" customWidth="1"/>
    <col min="21" max="27" width="11.5546875" style="67"/>
    <col min="28" max="35" width="11.5546875" style="50"/>
    <col min="36" max="16384" width="11.5546875" style="3"/>
  </cols>
  <sheetData>
    <row r="1" spans="2:35" x14ac:dyDescent="0.3">
      <c r="E1" s="8"/>
      <c r="F1" s="62" t="s">
        <v>0</v>
      </c>
      <c r="G1" s="5">
        <v>46045</v>
      </c>
      <c r="H1" s="2" t="s">
        <v>1</v>
      </c>
      <c r="I1" s="2" t="s">
        <v>2</v>
      </c>
    </row>
    <row r="2" spans="2:35" x14ac:dyDescent="0.3">
      <c r="D2" s="99"/>
    </row>
    <row r="3" spans="2:35" x14ac:dyDescent="0.3">
      <c r="D3" s="99"/>
    </row>
    <row r="4" spans="2:35" x14ac:dyDescent="0.3">
      <c r="D4" s="98"/>
    </row>
    <row r="6" spans="2:35" ht="15" customHeight="1" x14ac:dyDescent="0.3">
      <c r="B6" s="100" t="s">
        <v>3</v>
      </c>
      <c r="C6" s="101"/>
      <c r="D6" s="101"/>
      <c r="E6" s="101"/>
      <c r="F6" s="101"/>
      <c r="G6" s="104" t="s">
        <v>4</v>
      </c>
      <c r="H6" s="105"/>
      <c r="I6" s="105"/>
      <c r="J6" s="106"/>
    </row>
    <row r="7" spans="2:35" ht="15" customHeight="1" x14ac:dyDescent="0.3">
      <c r="B7" s="102"/>
      <c r="C7" s="103"/>
      <c r="D7" s="103"/>
      <c r="E7" s="103"/>
      <c r="F7" s="103"/>
      <c r="G7" s="107"/>
      <c r="H7" s="108"/>
      <c r="I7" s="108"/>
      <c r="J7" s="109"/>
    </row>
    <row r="8" spans="2:35" ht="24" customHeight="1" x14ac:dyDescent="0.3">
      <c r="B8" s="110" t="s">
        <v>5</v>
      </c>
      <c r="C8" s="111"/>
      <c r="D8" s="111"/>
      <c r="E8" s="111"/>
      <c r="F8" s="111"/>
      <c r="G8" s="111"/>
      <c r="H8" s="111"/>
      <c r="I8" s="111"/>
      <c r="J8" s="112"/>
    </row>
    <row r="9" spans="2:35" ht="24" customHeight="1" x14ac:dyDescent="0.3">
      <c r="B9" s="113"/>
      <c r="C9" s="114"/>
      <c r="D9" s="114"/>
      <c r="E9" s="114"/>
      <c r="F9" s="114"/>
      <c r="G9" s="114"/>
      <c r="H9" s="114"/>
      <c r="I9" s="114"/>
      <c r="J9" s="115"/>
    </row>
    <row r="10" spans="2:35" ht="24" customHeight="1" x14ac:dyDescent="0.3">
      <c r="B10" s="116" t="s">
        <v>6</v>
      </c>
      <c r="C10" s="117"/>
      <c r="D10" s="116" t="s">
        <v>7</v>
      </c>
      <c r="E10" s="118"/>
      <c r="F10" s="118"/>
      <c r="G10" s="118"/>
      <c r="H10" s="118"/>
      <c r="I10" s="118"/>
      <c r="J10" s="117"/>
      <c r="O10" s="7" t="s">
        <v>531</v>
      </c>
      <c r="P10" s="7" t="s">
        <v>531</v>
      </c>
      <c r="Q10" s="7" t="s">
        <v>532</v>
      </c>
      <c r="R10" s="7" t="s">
        <v>533</v>
      </c>
      <c r="S10" s="7" t="s">
        <v>534</v>
      </c>
    </row>
    <row r="11" spans="2:35" ht="24" customHeight="1" x14ac:dyDescent="0.3">
      <c r="B11" s="110" t="s">
        <v>8</v>
      </c>
      <c r="C11" s="111"/>
      <c r="D11" s="111"/>
      <c r="E11" s="111"/>
      <c r="F11" s="111"/>
      <c r="G11" s="111"/>
      <c r="H11" s="111"/>
      <c r="I11" s="111"/>
      <c r="J11" s="112"/>
      <c r="O11" s="7" t="s">
        <v>535</v>
      </c>
      <c r="P11" s="7" t="s">
        <v>536</v>
      </c>
      <c r="Q11" s="7">
        <v>0.2</v>
      </c>
      <c r="R11" s="7">
        <v>0.35</v>
      </c>
      <c r="S11" s="7">
        <v>0.55000000000000004</v>
      </c>
    </row>
    <row r="12" spans="2:35" ht="24" customHeight="1" x14ac:dyDescent="0.3">
      <c r="B12" s="113"/>
      <c r="C12" s="114"/>
      <c r="D12" s="114"/>
      <c r="E12" s="114"/>
      <c r="F12" s="114"/>
      <c r="G12" s="114"/>
      <c r="H12" s="114"/>
      <c r="I12" s="114"/>
      <c r="J12" s="115"/>
      <c r="O12" s="7"/>
      <c r="P12" s="7"/>
      <c r="Q12" s="7"/>
      <c r="R12" s="7"/>
      <c r="S12" s="7"/>
    </row>
    <row r="13" spans="2:35" x14ac:dyDescent="0.3">
      <c r="H13" s="3"/>
      <c r="I13" s="3"/>
    </row>
    <row r="14" spans="2:35" ht="9" customHeight="1" x14ac:dyDescent="0.3">
      <c r="F14" s="4"/>
      <c r="H14" s="4"/>
      <c r="I14" s="3"/>
      <c r="O14" s="7"/>
      <c r="S14" s="60"/>
      <c r="AB14" s="3"/>
      <c r="AC14" s="3"/>
      <c r="AD14" s="3"/>
      <c r="AE14" s="3"/>
      <c r="AF14" s="3"/>
      <c r="AG14" s="3"/>
      <c r="AH14" s="3"/>
      <c r="AI14" s="3"/>
    </row>
    <row r="15" spans="2:35" ht="24" customHeight="1" x14ac:dyDescent="0.45">
      <c r="B15" s="9"/>
      <c r="C15" s="9"/>
      <c r="D15" s="119" t="s">
        <v>474</v>
      </c>
      <c r="E15" s="119"/>
      <c r="F15" s="119"/>
      <c r="G15" s="9"/>
      <c r="H15" s="9"/>
      <c r="I15" s="9"/>
      <c r="J15" s="9"/>
      <c r="O15" s="7"/>
      <c r="S15" s="60"/>
      <c r="AB15" s="3"/>
      <c r="AC15" s="3"/>
      <c r="AD15" s="3"/>
      <c r="AE15" s="3"/>
      <c r="AF15" s="3"/>
      <c r="AG15" s="3"/>
      <c r="AH15" s="3"/>
      <c r="AI15" s="3"/>
    </row>
    <row r="16" spans="2:35" ht="8.85" customHeight="1" x14ac:dyDescent="0.3">
      <c r="F16" s="4"/>
      <c r="O16" s="7"/>
      <c r="S16" s="60"/>
      <c r="AB16" s="3"/>
      <c r="AC16" s="3"/>
      <c r="AD16" s="3"/>
      <c r="AE16" s="3"/>
      <c r="AF16" s="3"/>
      <c r="AG16" s="3"/>
      <c r="AH16" s="3"/>
      <c r="AI16" s="3"/>
    </row>
    <row r="17" spans="2:19" ht="23.1" customHeight="1" x14ac:dyDescent="0.45">
      <c r="B17" s="10">
        <v>1</v>
      </c>
      <c r="C17" s="11" t="s">
        <v>480</v>
      </c>
      <c r="D17" s="12"/>
      <c r="E17" s="11"/>
      <c r="F17" s="11"/>
      <c r="G17" s="13"/>
      <c r="H17" s="14">
        <f>H18+H19*2+H20*4+H21+H22*2+H23+H24*2+H25+H26+H27+H28*2+H29+H30+H31+H32*5</f>
        <v>0</v>
      </c>
      <c r="I17" s="14">
        <f>I18+I19*2+I20*4+I21+I22*2+I23+I24*2+I25+I26+I27+I28*2+I29+I30+I31+I32*5</f>
        <v>0</v>
      </c>
      <c r="J17" s="15"/>
    </row>
    <row r="18" spans="2:19" x14ac:dyDescent="0.3">
      <c r="B18" s="54" t="s">
        <v>119</v>
      </c>
      <c r="C18" s="17" t="s">
        <v>481</v>
      </c>
      <c r="D18" s="52" t="s">
        <v>483</v>
      </c>
      <c r="E18" s="18" t="s">
        <v>14</v>
      </c>
      <c r="F18" s="52" t="s">
        <v>64</v>
      </c>
      <c r="G18" s="27" t="s">
        <v>15</v>
      </c>
      <c r="H18" s="19"/>
      <c r="I18" s="19"/>
      <c r="J18" s="20">
        <f>IF($H$521=TRUE,H18*O18,IF($J$519&lt;168,H18*P18,IF($J$519&lt;336,H18*Q18,IF($J$519&lt;600,H18*R18,H18*S18))))</f>
        <v>0</v>
      </c>
      <c r="K18" s="51"/>
      <c r="L18" s="66"/>
      <c r="M18" s="7"/>
      <c r="N18" s="7"/>
      <c r="O18" s="7">
        <v>18</v>
      </c>
      <c r="P18" s="7">
        <v>19</v>
      </c>
      <c r="Q18" s="7">
        <v>18.8</v>
      </c>
      <c r="R18" s="7">
        <v>18.649999999999999</v>
      </c>
      <c r="S18" s="7">
        <v>18.45</v>
      </c>
    </row>
    <row r="19" spans="2:19" x14ac:dyDescent="0.3">
      <c r="B19" s="54" t="s">
        <v>119</v>
      </c>
      <c r="C19" s="17" t="s">
        <v>481</v>
      </c>
      <c r="D19" s="52" t="s">
        <v>483</v>
      </c>
      <c r="E19" s="18" t="s">
        <v>39</v>
      </c>
      <c r="F19" s="52" t="s">
        <v>64</v>
      </c>
      <c r="G19" s="27" t="s">
        <v>15</v>
      </c>
      <c r="H19" s="19"/>
      <c r="I19" s="19"/>
      <c r="J19" s="20">
        <f>IF($H$521=TRUE,H19*O19,IF($J$519&lt;168,H19*P19,IF($J$519&lt;336,H19*Q19,IF($J$519&lt;600,H19*R19,H19*S19))))</f>
        <v>0</v>
      </c>
      <c r="K19" s="51"/>
      <c r="L19" s="66"/>
      <c r="M19" s="7"/>
      <c r="N19" s="7"/>
      <c r="O19" s="7">
        <v>38</v>
      </c>
      <c r="P19" s="7">
        <v>40</v>
      </c>
      <c r="Q19" s="7">
        <v>39.6</v>
      </c>
      <c r="R19" s="7">
        <v>39.299999999999997</v>
      </c>
      <c r="S19" s="7">
        <v>38.9</v>
      </c>
    </row>
    <row r="20" spans="2:19" x14ac:dyDescent="0.3">
      <c r="B20" s="54" t="s">
        <v>119</v>
      </c>
      <c r="C20" s="17" t="s">
        <v>481</v>
      </c>
      <c r="D20" s="52" t="s">
        <v>483</v>
      </c>
      <c r="E20" s="18" t="s">
        <v>103</v>
      </c>
      <c r="F20" s="52" t="s">
        <v>538</v>
      </c>
      <c r="G20" s="27" t="s">
        <v>15</v>
      </c>
      <c r="H20" s="19"/>
      <c r="I20" s="19"/>
      <c r="J20" s="20">
        <f>IF($H$521=TRUE,H20*O20,IF($J$519&lt;168,H20*P20,IF($J$519&lt;336,H20*Q20,IF($J$519&lt;600,H20*R20,H20*S20))))</f>
        <v>0</v>
      </c>
      <c r="K20" s="51"/>
      <c r="L20" s="66"/>
      <c r="M20" s="7"/>
      <c r="N20" s="7"/>
      <c r="O20" s="7">
        <v>89.850000000000009</v>
      </c>
      <c r="P20" s="7">
        <v>92.850000000000009</v>
      </c>
      <c r="Q20" s="7">
        <v>92.250000000000014</v>
      </c>
      <c r="R20" s="7">
        <v>91.800000000000011</v>
      </c>
      <c r="S20" s="7">
        <v>91.2</v>
      </c>
    </row>
    <row r="21" spans="2:19" x14ac:dyDescent="0.3">
      <c r="B21" s="54" t="s">
        <v>119</v>
      </c>
      <c r="C21" s="17" t="s">
        <v>481</v>
      </c>
      <c r="D21" s="52" t="s">
        <v>482</v>
      </c>
      <c r="E21" s="18" t="s">
        <v>14</v>
      </c>
      <c r="F21" s="52" t="s">
        <v>64</v>
      </c>
      <c r="G21" s="27" t="s">
        <v>15</v>
      </c>
      <c r="H21" s="19"/>
      <c r="I21" s="19"/>
      <c r="J21" s="20">
        <f>IF($H$521=TRUE,H21*O21,IF($J$519&lt;168,H21*P21,IF($J$519&lt;336,H21*Q21,IF($J$519&lt;600,H21*R21,H21*S21))))</f>
        <v>0</v>
      </c>
      <c r="K21" s="51"/>
      <c r="L21" s="66"/>
      <c r="M21" s="7"/>
      <c r="N21" s="7"/>
      <c r="O21" s="7">
        <v>18</v>
      </c>
      <c r="P21" s="7">
        <v>19</v>
      </c>
      <c r="Q21" s="7">
        <v>18.8</v>
      </c>
      <c r="R21" s="7">
        <v>18.649999999999999</v>
      </c>
      <c r="S21" s="7">
        <v>18.45</v>
      </c>
    </row>
    <row r="22" spans="2:19" x14ac:dyDescent="0.3">
      <c r="B22" s="54" t="s">
        <v>119</v>
      </c>
      <c r="C22" s="17" t="s">
        <v>481</v>
      </c>
      <c r="D22" s="52" t="s">
        <v>482</v>
      </c>
      <c r="E22" s="18" t="s">
        <v>39</v>
      </c>
      <c r="F22" s="52" t="s">
        <v>538</v>
      </c>
      <c r="G22" s="27" t="s">
        <v>15</v>
      </c>
      <c r="H22" s="19"/>
      <c r="I22" s="19"/>
      <c r="J22" s="20">
        <f>IF($H$521=TRUE,H22*O22,IF($J$519&lt;168,H22*P22,IF($J$519&lt;336,H22*Q22,IF($J$519&lt;600,H22*R22,H22*S22))))</f>
        <v>0</v>
      </c>
      <c r="K22" s="51"/>
      <c r="L22" s="66"/>
      <c r="M22" s="7"/>
      <c r="N22" s="7"/>
      <c r="O22" s="7">
        <v>38</v>
      </c>
      <c r="P22" s="7">
        <v>40</v>
      </c>
      <c r="Q22" s="7">
        <v>39.6</v>
      </c>
      <c r="R22" s="7">
        <v>39.299999999999997</v>
      </c>
      <c r="S22" s="7">
        <v>38.9</v>
      </c>
    </row>
    <row r="23" spans="2:19" x14ac:dyDescent="0.3">
      <c r="B23" s="54" t="s">
        <v>119</v>
      </c>
      <c r="C23" s="17" t="s">
        <v>481</v>
      </c>
      <c r="D23" s="52" t="s">
        <v>484</v>
      </c>
      <c r="E23" s="18" t="s">
        <v>14</v>
      </c>
      <c r="F23" s="52" t="s">
        <v>64</v>
      </c>
      <c r="G23" s="27" t="s">
        <v>15</v>
      </c>
      <c r="H23" s="19"/>
      <c r="I23" s="19"/>
      <c r="J23" s="20">
        <f>IF($H$521=TRUE,H23*O23,IF($J$519&lt;168,H23*P23,IF($J$519&lt;336,H23*Q23,IF($J$519&lt;600,H23*R23,H23*S23))))</f>
        <v>0</v>
      </c>
      <c r="K23" s="51"/>
      <c r="L23" s="66"/>
      <c r="M23" s="7"/>
      <c r="N23" s="7"/>
      <c r="O23" s="7">
        <v>23</v>
      </c>
      <c r="P23" s="7">
        <v>24</v>
      </c>
      <c r="Q23" s="7">
        <v>23.8</v>
      </c>
      <c r="R23" s="7">
        <v>23.65</v>
      </c>
      <c r="S23" s="7">
        <v>23.45</v>
      </c>
    </row>
    <row r="24" spans="2:19" x14ac:dyDescent="0.3">
      <c r="B24" s="54" t="s">
        <v>119</v>
      </c>
      <c r="C24" s="17" t="s">
        <v>481</v>
      </c>
      <c r="D24" s="52" t="s">
        <v>484</v>
      </c>
      <c r="E24" s="18" t="s">
        <v>39</v>
      </c>
      <c r="F24" s="52" t="s">
        <v>64</v>
      </c>
      <c r="G24" s="27" t="s">
        <v>15</v>
      </c>
      <c r="H24" s="19"/>
      <c r="I24" s="19"/>
      <c r="J24" s="20">
        <f>IF($H$521=TRUE,H24*O24,IF($J$519&lt;168,H24*P24,IF($J$519&lt;336,H24*Q24,IF($J$519&lt;600,H24*R24,H24*S24))))</f>
        <v>0</v>
      </c>
      <c r="K24" s="51"/>
      <c r="L24" s="66"/>
      <c r="M24" s="7"/>
      <c r="N24" s="7"/>
      <c r="O24" s="7">
        <v>48</v>
      </c>
      <c r="P24" s="7">
        <v>50</v>
      </c>
      <c r="Q24" s="7">
        <v>49.6</v>
      </c>
      <c r="R24" s="7">
        <v>49.3</v>
      </c>
      <c r="S24" s="7">
        <v>48.9</v>
      </c>
    </row>
    <row r="25" spans="2:19" x14ac:dyDescent="0.3">
      <c r="B25" s="54" t="s">
        <v>119</v>
      </c>
      <c r="C25" s="17" t="s">
        <v>481</v>
      </c>
      <c r="D25" s="52" t="s">
        <v>485</v>
      </c>
      <c r="E25" s="18" t="s">
        <v>14</v>
      </c>
      <c r="F25" s="52" t="s">
        <v>64</v>
      </c>
      <c r="G25" s="27" t="s">
        <v>15</v>
      </c>
      <c r="H25" s="19"/>
      <c r="I25" s="19"/>
      <c r="J25" s="20">
        <f>IF($H$521=TRUE,H25*O25,IF($J$519&lt;168,H25*P25,IF($J$519&lt;336,H25*Q25,IF($J$519&lt;600,H25*R25,H25*S25))))</f>
        <v>0</v>
      </c>
      <c r="K25" s="51"/>
      <c r="L25" s="66"/>
      <c r="M25" s="7"/>
      <c r="N25" s="7"/>
      <c r="O25" s="7">
        <v>24</v>
      </c>
      <c r="P25" s="7">
        <v>25</v>
      </c>
      <c r="Q25" s="7">
        <v>24.8</v>
      </c>
      <c r="R25" s="7">
        <v>24.65</v>
      </c>
      <c r="S25" s="7">
        <v>24.45</v>
      </c>
    </row>
    <row r="26" spans="2:19" x14ac:dyDescent="0.3">
      <c r="B26" s="54" t="s">
        <v>29</v>
      </c>
      <c r="C26" s="17" t="s">
        <v>481</v>
      </c>
      <c r="D26" s="52" t="s">
        <v>486</v>
      </c>
      <c r="E26" s="18" t="s">
        <v>14</v>
      </c>
      <c r="F26" s="52" t="s">
        <v>64</v>
      </c>
      <c r="G26" s="27" t="s">
        <v>15</v>
      </c>
      <c r="H26" s="19"/>
      <c r="I26" s="19"/>
      <c r="J26" s="20">
        <f>IF($H$521=TRUE,H26*O26,IF($J$519&lt;168,H26*P26,IF($J$519&lt;336,H26*Q26,IF($J$519&lt;600,H26*R26,H26*S26))))</f>
        <v>0</v>
      </c>
      <c r="K26" s="51"/>
      <c r="L26" s="66"/>
      <c r="M26" s="7"/>
      <c r="N26" s="7"/>
      <c r="O26" s="7">
        <v>31.5</v>
      </c>
      <c r="P26" s="7">
        <v>32.5</v>
      </c>
      <c r="Q26" s="7">
        <v>32.299999999999997</v>
      </c>
      <c r="R26" s="7">
        <v>32.15</v>
      </c>
      <c r="S26" s="7">
        <v>31.95</v>
      </c>
    </row>
    <row r="27" spans="2:19" x14ac:dyDescent="0.3">
      <c r="B27" s="54" t="s">
        <v>119</v>
      </c>
      <c r="C27" s="17" t="s">
        <v>481</v>
      </c>
      <c r="D27" s="52" t="s">
        <v>487</v>
      </c>
      <c r="E27" s="18" t="s">
        <v>14</v>
      </c>
      <c r="F27" s="52" t="s">
        <v>64</v>
      </c>
      <c r="G27" s="27" t="s">
        <v>15</v>
      </c>
      <c r="H27" s="19"/>
      <c r="I27" s="19"/>
      <c r="J27" s="20">
        <f>IF($H$521=TRUE,H27*O27,IF($J$519&lt;168,H27*P27,IF($J$519&lt;336,H27*Q27,IF($J$519&lt;600,H27*R27,H27*S27))))</f>
        <v>0</v>
      </c>
      <c r="K27" s="51"/>
      <c r="L27" s="66"/>
      <c r="M27" s="7"/>
      <c r="N27" s="7"/>
      <c r="O27" s="7">
        <v>31.5</v>
      </c>
      <c r="P27" s="7">
        <v>32.5</v>
      </c>
      <c r="Q27" s="7">
        <v>32.299999999999997</v>
      </c>
      <c r="R27" s="7">
        <v>32.15</v>
      </c>
      <c r="S27" s="7">
        <v>31.95</v>
      </c>
    </row>
    <row r="28" spans="2:19" x14ac:dyDescent="0.3">
      <c r="B28" s="54" t="s">
        <v>119</v>
      </c>
      <c r="C28" s="17" t="s">
        <v>481</v>
      </c>
      <c r="D28" s="52" t="s">
        <v>487</v>
      </c>
      <c r="E28" s="18" t="s">
        <v>39</v>
      </c>
      <c r="F28" s="52" t="s">
        <v>64</v>
      </c>
      <c r="G28" s="27" t="s">
        <v>15</v>
      </c>
      <c r="H28" s="19"/>
      <c r="I28" s="19"/>
      <c r="J28" s="20">
        <f>IF($H$521=TRUE,H28*O28,IF($J$519&lt;168,H28*P28,IF($J$519&lt;336,H28*Q28,IF($J$519&lt;600,H28*R28,H28*S28))))</f>
        <v>0</v>
      </c>
      <c r="K28" s="51"/>
      <c r="L28" s="66"/>
      <c r="M28" s="7"/>
      <c r="N28" s="7"/>
      <c r="O28" s="7">
        <v>65</v>
      </c>
      <c r="P28" s="7">
        <v>67</v>
      </c>
      <c r="Q28" s="7">
        <v>66.599999999999994</v>
      </c>
      <c r="R28" s="7">
        <v>66.3</v>
      </c>
      <c r="S28" s="7">
        <v>65.900000000000006</v>
      </c>
    </row>
    <row r="29" spans="2:19" x14ac:dyDescent="0.3">
      <c r="B29" s="54" t="s">
        <v>119</v>
      </c>
      <c r="C29" s="17" t="s">
        <v>481</v>
      </c>
      <c r="D29" s="52" t="s">
        <v>488</v>
      </c>
      <c r="E29" s="18" t="s">
        <v>14</v>
      </c>
      <c r="F29" s="52" t="s">
        <v>64</v>
      </c>
      <c r="G29" s="27" t="s">
        <v>49</v>
      </c>
      <c r="H29" s="19"/>
      <c r="I29" s="19"/>
      <c r="J29" s="20">
        <f>IF($H$521=TRUE,H29*O29,IF($J$519&lt;168,H29*P29,IF($J$519&lt;336,H29*Q29,IF($J$519&lt;600,H29*R29,H29*S29))))</f>
        <v>0</v>
      </c>
      <c r="K29" s="51"/>
      <c r="L29" s="66"/>
      <c r="M29" s="7"/>
      <c r="N29" s="7"/>
      <c r="O29" s="7">
        <v>31.5</v>
      </c>
      <c r="P29" s="7">
        <v>32.5</v>
      </c>
      <c r="Q29" s="7">
        <v>32.299999999999997</v>
      </c>
      <c r="R29" s="7">
        <v>32.15</v>
      </c>
      <c r="S29" s="7">
        <v>31.95</v>
      </c>
    </row>
    <row r="30" spans="2:19" x14ac:dyDescent="0.3">
      <c r="B30" s="54" t="s">
        <v>119</v>
      </c>
      <c r="C30" s="17" t="s">
        <v>481</v>
      </c>
      <c r="D30" s="52" t="s">
        <v>489</v>
      </c>
      <c r="E30" s="18" t="s">
        <v>14</v>
      </c>
      <c r="F30" s="52" t="s">
        <v>64</v>
      </c>
      <c r="G30" s="27" t="s">
        <v>15</v>
      </c>
      <c r="H30" s="19"/>
      <c r="I30" s="19"/>
      <c r="J30" s="20">
        <f>IF($H$521=TRUE,H30*O30,IF($J$519&lt;168,H30*P30,IF($J$519&lt;336,H30*Q30,IF($J$519&lt;600,H30*R30,H30*S30))))</f>
        <v>0</v>
      </c>
      <c r="K30" s="51"/>
      <c r="L30" s="66"/>
      <c r="M30" s="7"/>
      <c r="N30" s="7"/>
      <c r="O30" s="7">
        <v>36.5</v>
      </c>
      <c r="P30" s="7">
        <v>37.5</v>
      </c>
      <c r="Q30" s="7">
        <v>37.299999999999997</v>
      </c>
      <c r="R30" s="7">
        <v>37.15</v>
      </c>
      <c r="S30" s="7">
        <v>36.950000000000003</v>
      </c>
    </row>
    <row r="31" spans="2:19" x14ac:dyDescent="0.3">
      <c r="B31" s="54" t="s">
        <v>119</v>
      </c>
      <c r="C31" s="17" t="s">
        <v>490</v>
      </c>
      <c r="D31" s="52" t="s">
        <v>11</v>
      </c>
      <c r="E31" s="18" t="s">
        <v>14</v>
      </c>
      <c r="F31" s="52" t="s">
        <v>64</v>
      </c>
      <c r="G31" s="27" t="s">
        <v>49</v>
      </c>
      <c r="H31" s="19"/>
      <c r="I31" s="19"/>
      <c r="J31" s="20">
        <f>IF($H$521=TRUE,H31*O31,IF($J$519&lt;168,H31*P31,IF($J$519&lt;336,H31*Q31,IF($J$519&lt;600,H31*R31,H31*S31))))</f>
        <v>0</v>
      </c>
      <c r="K31" s="51"/>
      <c r="L31" s="66"/>
      <c r="M31" s="7"/>
      <c r="N31" s="7"/>
      <c r="O31" s="7">
        <v>14</v>
      </c>
      <c r="P31" s="7">
        <v>15</v>
      </c>
      <c r="Q31" s="7">
        <v>14.8</v>
      </c>
      <c r="R31" s="7">
        <v>14.65</v>
      </c>
      <c r="S31" s="7">
        <v>14.45</v>
      </c>
    </row>
    <row r="32" spans="2:19" x14ac:dyDescent="0.3">
      <c r="B32" s="54" t="s">
        <v>119</v>
      </c>
      <c r="C32" s="17" t="s">
        <v>490</v>
      </c>
      <c r="D32" s="52" t="s">
        <v>11</v>
      </c>
      <c r="E32" s="18" t="s">
        <v>539</v>
      </c>
      <c r="F32" s="52" t="s">
        <v>64</v>
      </c>
      <c r="G32" s="27" t="s">
        <v>49</v>
      </c>
      <c r="H32" s="19"/>
      <c r="I32" s="19"/>
      <c r="J32" s="20">
        <f>IF($H$521=TRUE,H32*O32,IF($J$519&lt;168,H32*P32,IF($J$519&lt;336,H32*Q32,IF($J$519&lt;600,H32*R32,H32*S32))))</f>
        <v>0</v>
      </c>
      <c r="K32" s="51"/>
      <c r="L32" s="66"/>
      <c r="M32" s="7"/>
      <c r="N32" s="7"/>
      <c r="O32" s="7">
        <v>128.5</v>
      </c>
      <c r="P32" s="7">
        <v>133.5</v>
      </c>
      <c r="Q32" s="7">
        <v>132.5</v>
      </c>
      <c r="R32" s="7">
        <v>131.75</v>
      </c>
      <c r="S32" s="7">
        <v>130.75</v>
      </c>
    </row>
    <row r="33" spans="2:35" x14ac:dyDescent="0.3">
      <c r="B33" s="54" t="s">
        <v>11</v>
      </c>
      <c r="C33" s="17" t="s">
        <v>540</v>
      </c>
      <c r="D33" s="52" t="s">
        <v>11</v>
      </c>
      <c r="E33" s="52" t="s">
        <v>11</v>
      </c>
      <c r="F33" s="135">
        <v>0</v>
      </c>
      <c r="G33" s="52" t="s">
        <v>11</v>
      </c>
      <c r="H33" s="19"/>
      <c r="I33" s="19"/>
      <c r="J33" s="20">
        <f>IF($H$521=TRUE,H33*O33,IF($J$519&lt;168,H33*P33,IF($J$519&lt;336,H33*Q33,IF($J$519&lt;600,H33*R33,H33*S33))))</f>
        <v>0</v>
      </c>
      <c r="K33" s="51"/>
      <c r="L33" s="66"/>
      <c r="M33" s="7"/>
      <c r="N33" s="7"/>
      <c r="O33" s="7">
        <v>199</v>
      </c>
      <c r="P33" s="7">
        <v>199</v>
      </c>
      <c r="Q33" s="7">
        <v>199</v>
      </c>
      <c r="R33" s="7">
        <v>199</v>
      </c>
      <c r="S33" s="7">
        <v>199</v>
      </c>
    </row>
    <row r="34" spans="2:35" x14ac:dyDescent="0.3">
      <c r="B34" s="54" t="s">
        <v>11</v>
      </c>
      <c r="C34" s="17" t="s">
        <v>541</v>
      </c>
      <c r="D34" s="52" t="s">
        <v>11</v>
      </c>
      <c r="E34" s="52" t="s">
        <v>11</v>
      </c>
      <c r="F34" s="135">
        <v>0</v>
      </c>
      <c r="G34" s="52" t="s">
        <v>11</v>
      </c>
      <c r="H34" s="19"/>
      <c r="I34" s="19"/>
      <c r="J34" s="20">
        <f>IF($H$521=TRUE,H34*O34,IF($J$519&lt;168,H34*P34,IF($J$519&lt;336,H34*Q34,IF($J$519&lt;600,H34*R34,H34*S34))))</f>
        <v>0</v>
      </c>
      <c r="K34" s="51"/>
      <c r="L34" s="66"/>
      <c r="M34" s="7"/>
      <c r="N34" s="7"/>
      <c r="O34" s="7">
        <v>0</v>
      </c>
      <c r="P34" s="7">
        <v>0</v>
      </c>
      <c r="Q34" s="7">
        <v>0</v>
      </c>
      <c r="R34" s="7">
        <v>0</v>
      </c>
      <c r="S34" s="7">
        <v>0</v>
      </c>
    </row>
    <row r="35" spans="2:35" ht="8.85" customHeight="1" x14ac:dyDescent="0.3">
      <c r="F35" s="4"/>
      <c r="O35" s="7"/>
      <c r="S35" s="60"/>
      <c r="AB35" s="3"/>
      <c r="AC35" s="3"/>
      <c r="AD35" s="3"/>
      <c r="AE35" s="3"/>
      <c r="AF35" s="3"/>
      <c r="AG35" s="3"/>
      <c r="AH35" s="3"/>
      <c r="AI35" s="3"/>
    </row>
    <row r="36" spans="2:35" ht="24" customHeight="1" x14ac:dyDescent="0.45">
      <c r="B36" s="9"/>
      <c r="C36" s="9"/>
      <c r="D36" s="119" t="s">
        <v>9</v>
      </c>
      <c r="E36" s="119"/>
      <c r="F36" s="119"/>
      <c r="G36" s="9"/>
      <c r="H36" s="9"/>
      <c r="I36" s="9"/>
      <c r="J36" s="9"/>
    </row>
    <row r="37" spans="2:35" ht="8.85" customHeight="1" x14ac:dyDescent="0.3"/>
    <row r="38" spans="2:35" ht="23.1" customHeight="1" x14ac:dyDescent="0.45">
      <c r="B38" s="10" t="s">
        <v>27</v>
      </c>
      <c r="C38" s="11" t="s">
        <v>10</v>
      </c>
      <c r="D38" s="12"/>
      <c r="E38" s="11"/>
      <c r="F38" s="11"/>
      <c r="G38" s="13"/>
      <c r="H38" s="14">
        <f>H39+H40+H41+H42+H43+H44+H45+H46+H47</f>
        <v>0</v>
      </c>
      <c r="I38" s="14">
        <f>I39+I40+I41+I42+I43+I44+I45+I46+I47</f>
        <v>0</v>
      </c>
      <c r="J38" s="15"/>
    </row>
    <row r="39" spans="2:35" x14ac:dyDescent="0.3">
      <c r="B39" s="54" t="s">
        <v>11</v>
      </c>
      <c r="C39" s="17" t="s">
        <v>12</v>
      </c>
      <c r="D39" s="52" t="s">
        <v>13</v>
      </c>
      <c r="E39" s="18" t="s">
        <v>14</v>
      </c>
      <c r="F39" s="52">
        <v>2023</v>
      </c>
      <c r="G39" s="27" t="s">
        <v>15</v>
      </c>
      <c r="H39" s="19"/>
      <c r="I39" s="19"/>
      <c r="J39" s="20">
        <f>IF($H$521=TRUE,H39*O39,IF($J$519&lt;168,H39*P39,IF($J$519&lt;336,H39*Q39,IF($J$519&lt;600,H39*R39,H39*S39))))</f>
        <v>0</v>
      </c>
      <c r="K39" s="51"/>
      <c r="L39" s="66"/>
      <c r="M39" s="7"/>
      <c r="N39" s="7"/>
      <c r="O39" s="7">
        <v>9.25</v>
      </c>
      <c r="P39" s="7">
        <v>10.25</v>
      </c>
      <c r="Q39" s="7">
        <v>10.050000000000001</v>
      </c>
      <c r="R39" s="7">
        <v>9.9</v>
      </c>
      <c r="S39" s="7">
        <v>9.6999999999999993</v>
      </c>
    </row>
    <row r="40" spans="2:35" x14ac:dyDescent="0.3">
      <c r="B40" s="54" t="s">
        <v>11</v>
      </c>
      <c r="C40" s="17" t="s">
        <v>16</v>
      </c>
      <c r="D40" s="52" t="s">
        <v>17</v>
      </c>
      <c r="E40" s="18" t="s">
        <v>14</v>
      </c>
      <c r="F40" s="52">
        <v>2023</v>
      </c>
      <c r="G40" s="27" t="s">
        <v>15</v>
      </c>
      <c r="H40" s="19"/>
      <c r="I40" s="19"/>
      <c r="J40" s="20">
        <f>IF($H$521=TRUE,H40*O40,IF($J$519&lt;168,H40*P40,IF($J$519&lt;336,H40*Q40,IF($J$519&lt;600,H40*R40,H40*S40))))</f>
        <v>0</v>
      </c>
      <c r="K40" s="51"/>
      <c r="L40" s="66"/>
      <c r="M40" s="7"/>
      <c r="N40" s="7"/>
      <c r="O40" s="7">
        <v>27.450000000000003</v>
      </c>
      <c r="P40" s="7">
        <v>28.450000000000003</v>
      </c>
      <c r="Q40" s="7">
        <v>28.250000000000004</v>
      </c>
      <c r="R40" s="7">
        <v>28.1</v>
      </c>
      <c r="S40" s="7">
        <v>27.900000000000002</v>
      </c>
    </row>
    <row r="41" spans="2:35" x14ac:dyDescent="0.3">
      <c r="B41" s="54" t="s">
        <v>11</v>
      </c>
      <c r="C41" s="17" t="s">
        <v>16</v>
      </c>
      <c r="D41" s="52" t="s">
        <v>18</v>
      </c>
      <c r="E41" s="18" t="s">
        <v>14</v>
      </c>
      <c r="F41" s="52">
        <v>2023</v>
      </c>
      <c r="G41" s="27" t="s">
        <v>15</v>
      </c>
      <c r="H41" s="19"/>
      <c r="I41" s="19"/>
      <c r="J41" s="20">
        <f>IF($H$521=TRUE,H41*O41,IF($J$519&lt;168,H41*P41,IF($J$519&lt;336,H41*Q41,IF($J$519&lt;600,H41*R41,H41*S41))))</f>
        <v>0</v>
      </c>
      <c r="K41" s="51"/>
      <c r="L41" s="66"/>
      <c r="M41" s="7"/>
      <c r="N41" s="7"/>
      <c r="O41" s="7">
        <v>30.900000000000002</v>
      </c>
      <c r="P41" s="7">
        <v>31.900000000000002</v>
      </c>
      <c r="Q41" s="7">
        <v>31.700000000000003</v>
      </c>
      <c r="R41" s="7">
        <v>31.55</v>
      </c>
      <c r="S41" s="7">
        <v>31.35</v>
      </c>
    </row>
    <row r="42" spans="2:35" x14ac:dyDescent="0.3">
      <c r="B42" s="54" t="s">
        <v>11</v>
      </c>
      <c r="C42" s="17" t="s">
        <v>16</v>
      </c>
      <c r="D42" s="52" t="s">
        <v>19</v>
      </c>
      <c r="E42" s="18" t="s">
        <v>14</v>
      </c>
      <c r="F42" s="52">
        <v>2015</v>
      </c>
      <c r="G42" s="27" t="s">
        <v>15</v>
      </c>
      <c r="H42" s="19"/>
      <c r="I42" s="19"/>
      <c r="J42" s="20">
        <f>IF($H$521=TRUE,H42*O42,IF($J$519&lt;168,H42*P42,IF($J$519&lt;336,H42*Q42,IF($J$519&lt;600,H42*R42,H42*S42))))</f>
        <v>0</v>
      </c>
      <c r="K42" s="51"/>
      <c r="L42" s="66"/>
      <c r="M42" s="7"/>
      <c r="N42" s="7"/>
      <c r="O42" s="7">
        <v>56.45</v>
      </c>
      <c r="P42" s="7">
        <v>57.45</v>
      </c>
      <c r="Q42" s="7">
        <v>57.25</v>
      </c>
      <c r="R42" s="7">
        <v>57.1</v>
      </c>
      <c r="S42" s="7">
        <v>56.900000000000006</v>
      </c>
    </row>
    <row r="43" spans="2:35" x14ac:dyDescent="0.3">
      <c r="B43" s="54" t="s">
        <v>11</v>
      </c>
      <c r="C43" s="17" t="s">
        <v>12</v>
      </c>
      <c r="D43" s="52" t="s">
        <v>20</v>
      </c>
      <c r="E43" s="18" t="s">
        <v>14</v>
      </c>
      <c r="F43" s="52">
        <v>2024</v>
      </c>
      <c r="G43" s="27" t="s">
        <v>21</v>
      </c>
      <c r="H43" s="19"/>
      <c r="I43" s="19"/>
      <c r="J43" s="20">
        <f>IF($H$521=TRUE,H43*O43,IF($J$519&lt;168,H43*P43,IF($J$519&lt;336,H43*Q43,IF($J$519&lt;600,H43*R43,H43*S43))))</f>
        <v>0</v>
      </c>
      <c r="K43" s="51"/>
      <c r="L43" s="66"/>
      <c r="M43" s="7"/>
      <c r="N43" s="7"/>
      <c r="O43" s="7">
        <v>9.1</v>
      </c>
      <c r="P43" s="7">
        <v>10.1</v>
      </c>
      <c r="Q43" s="7">
        <v>9.9</v>
      </c>
      <c r="R43" s="7">
        <v>9.75</v>
      </c>
      <c r="S43" s="7">
        <v>9.5499999999999989</v>
      </c>
    </row>
    <row r="44" spans="2:35" x14ac:dyDescent="0.3">
      <c r="B44" s="54" t="s">
        <v>11</v>
      </c>
      <c r="C44" s="17" t="s">
        <v>22</v>
      </c>
      <c r="D44" s="52" t="s">
        <v>23</v>
      </c>
      <c r="E44" s="18" t="s">
        <v>14</v>
      </c>
      <c r="F44" s="52">
        <v>2023</v>
      </c>
      <c r="G44" s="27" t="s">
        <v>21</v>
      </c>
      <c r="H44" s="19"/>
      <c r="I44" s="19"/>
      <c r="J44" s="20">
        <f>IF($H$521=TRUE,H44*O44,IF($J$519&lt;168,H44*P44,IF($J$519&lt;336,H44*Q44,IF($J$519&lt;600,H44*R44,H44*S44))))</f>
        <v>0</v>
      </c>
      <c r="K44" s="51"/>
      <c r="L44" s="66"/>
      <c r="M44" s="7"/>
      <c r="N44" s="7"/>
      <c r="O44" s="7">
        <v>31.150000000000002</v>
      </c>
      <c r="P44" s="7">
        <v>32.150000000000006</v>
      </c>
      <c r="Q44" s="7">
        <v>31.950000000000006</v>
      </c>
      <c r="R44" s="7">
        <v>31.800000000000004</v>
      </c>
      <c r="S44" s="7">
        <v>31.600000000000005</v>
      </c>
    </row>
    <row r="45" spans="2:35" x14ac:dyDescent="0.3">
      <c r="B45" s="54" t="s">
        <v>11</v>
      </c>
      <c r="C45" s="17" t="s">
        <v>22</v>
      </c>
      <c r="D45" s="52" t="s">
        <v>24</v>
      </c>
      <c r="E45" s="18" t="s">
        <v>14</v>
      </c>
      <c r="F45" s="52">
        <v>2022</v>
      </c>
      <c r="G45" s="27" t="s">
        <v>21</v>
      </c>
      <c r="H45" s="19"/>
      <c r="I45" s="19"/>
      <c r="J45" s="20">
        <f>IF($H$521=TRUE,H45*O45,IF($J$519&lt;168,H45*P45,IF($J$519&lt;336,H45*Q45,IF($J$519&lt;600,H45*R45,H45*S45))))</f>
        <v>0</v>
      </c>
      <c r="K45" s="51"/>
      <c r="L45" s="66"/>
      <c r="M45" s="7"/>
      <c r="N45" s="7"/>
      <c r="O45" s="7">
        <v>33.9</v>
      </c>
      <c r="P45" s="7">
        <v>34.9</v>
      </c>
      <c r="Q45" s="7">
        <v>34.699999999999996</v>
      </c>
      <c r="R45" s="7">
        <v>34.549999999999997</v>
      </c>
      <c r="S45" s="7">
        <v>34.35</v>
      </c>
    </row>
    <row r="46" spans="2:35" x14ac:dyDescent="0.3">
      <c r="B46" s="54" t="s">
        <v>11</v>
      </c>
      <c r="C46" s="17" t="s">
        <v>22</v>
      </c>
      <c r="D46" s="52" t="s">
        <v>25</v>
      </c>
      <c r="E46" s="18" t="s">
        <v>14</v>
      </c>
      <c r="F46" s="52">
        <v>2021</v>
      </c>
      <c r="G46" s="27" t="s">
        <v>21</v>
      </c>
      <c r="H46" s="19"/>
      <c r="I46" s="19"/>
      <c r="J46" s="20">
        <f>IF($H$521=TRUE,H46*O46,IF($J$519&lt;168,H46*P46,IF($J$519&lt;336,H46*Q46,IF($J$519&lt;600,H46*R46,H46*S46))))</f>
        <v>0</v>
      </c>
      <c r="K46" s="51"/>
      <c r="L46" s="66"/>
      <c r="M46" s="7"/>
      <c r="N46" s="7"/>
      <c r="O46" s="7">
        <v>38.6</v>
      </c>
      <c r="P46" s="7">
        <v>39.6</v>
      </c>
      <c r="Q46" s="7">
        <v>39.4</v>
      </c>
      <c r="R46" s="7">
        <v>39.25</v>
      </c>
      <c r="S46" s="7">
        <v>39.050000000000004</v>
      </c>
    </row>
    <row r="47" spans="2:35" x14ac:dyDescent="0.3">
      <c r="B47" s="54" t="s">
        <v>11</v>
      </c>
      <c r="C47" s="17" t="s">
        <v>22</v>
      </c>
      <c r="D47" s="52" t="s">
        <v>26</v>
      </c>
      <c r="E47" s="18" t="s">
        <v>14</v>
      </c>
      <c r="F47" s="52">
        <v>2015</v>
      </c>
      <c r="G47" s="27" t="s">
        <v>21</v>
      </c>
      <c r="H47" s="19"/>
      <c r="I47" s="19"/>
      <c r="J47" s="20">
        <f>IF($H$521=TRUE,H47*O47,IF($J$519&lt;168,H47*P47,IF($J$519&lt;336,H47*Q47,IF($J$519&lt;600,H47*R47,H47*S47))))</f>
        <v>0</v>
      </c>
      <c r="K47" s="51"/>
      <c r="L47" s="66"/>
      <c r="M47" s="7"/>
      <c r="N47" s="7"/>
      <c r="O47" s="7">
        <v>88.100000000000009</v>
      </c>
      <c r="P47" s="7">
        <v>89.100000000000009</v>
      </c>
      <c r="Q47" s="7">
        <v>88.9</v>
      </c>
      <c r="R47" s="7">
        <v>88.750000000000014</v>
      </c>
      <c r="S47" s="7">
        <v>88.550000000000011</v>
      </c>
    </row>
    <row r="48" spans="2:35" ht="23.1" customHeight="1" x14ac:dyDescent="0.45">
      <c r="B48" s="10" t="s">
        <v>34</v>
      </c>
      <c r="C48" s="11" t="s">
        <v>28</v>
      </c>
      <c r="D48" s="12"/>
      <c r="E48" s="11"/>
      <c r="F48" s="11"/>
      <c r="G48" s="13"/>
      <c r="H48" s="14">
        <f>H49+H50+H51*2+H52</f>
        <v>0</v>
      </c>
      <c r="I48" s="14">
        <f>I49+I50+I51*2+I52</f>
        <v>0</v>
      </c>
      <c r="J48" s="15"/>
    </row>
    <row r="49" spans="2:19" x14ac:dyDescent="0.3">
      <c r="B49" s="54" t="s">
        <v>29</v>
      </c>
      <c r="C49" s="17" t="s">
        <v>30</v>
      </c>
      <c r="D49" s="52" t="s">
        <v>12</v>
      </c>
      <c r="E49" s="18" t="s">
        <v>14</v>
      </c>
      <c r="F49" s="52">
        <v>2024</v>
      </c>
      <c r="G49" s="27" t="s">
        <v>21</v>
      </c>
      <c r="H49" s="19"/>
      <c r="I49" s="19"/>
      <c r="J49" s="20">
        <f>IF($H$521=TRUE,H49*O49,IF($J$519&lt;168,H49*P49,IF($J$519&lt;336,H49*Q49,IF($J$519&lt;600,H49*R49,H49*S49))))</f>
        <v>0</v>
      </c>
      <c r="K49" s="51"/>
      <c r="L49" s="66"/>
      <c r="M49" s="7"/>
      <c r="N49" s="7"/>
      <c r="O49" s="7">
        <v>8.2000000000000011</v>
      </c>
      <c r="P49" s="7">
        <v>9.2000000000000011</v>
      </c>
      <c r="Q49" s="7">
        <v>9.0000000000000018</v>
      </c>
      <c r="R49" s="7">
        <v>8.8500000000000014</v>
      </c>
      <c r="S49" s="7">
        <v>8.65</v>
      </c>
    </row>
    <row r="50" spans="2:19" x14ac:dyDescent="0.3">
      <c r="B50" s="54" t="s">
        <v>29</v>
      </c>
      <c r="C50" s="17" t="s">
        <v>31</v>
      </c>
      <c r="D50" s="52" t="s">
        <v>32</v>
      </c>
      <c r="E50" s="18" t="s">
        <v>14</v>
      </c>
      <c r="F50" s="52">
        <v>2023</v>
      </c>
      <c r="G50" s="27" t="s">
        <v>21</v>
      </c>
      <c r="H50" s="19"/>
      <c r="I50" s="19"/>
      <c r="J50" s="20">
        <f>IF($H$521=TRUE,H50*O50,IF($J$519&lt;168,H50*P50,IF($J$519&lt;336,H50*Q50,IF($J$519&lt;600,H50*R50,H50*S50))))</f>
        <v>0</v>
      </c>
      <c r="K50" s="51"/>
      <c r="L50" s="66"/>
      <c r="M50" s="7"/>
      <c r="N50" s="7"/>
      <c r="O50" s="7">
        <v>12.600000000000001</v>
      </c>
      <c r="P50" s="7">
        <v>13.600000000000001</v>
      </c>
      <c r="Q50" s="7">
        <v>13.400000000000002</v>
      </c>
      <c r="R50" s="7">
        <v>13.250000000000002</v>
      </c>
      <c r="S50" s="7">
        <v>13.05</v>
      </c>
    </row>
    <row r="51" spans="2:19" x14ac:dyDescent="0.3">
      <c r="B51" s="54" t="s">
        <v>29</v>
      </c>
      <c r="C51" s="17" t="s">
        <v>31</v>
      </c>
      <c r="D51" s="52" t="s">
        <v>32</v>
      </c>
      <c r="E51" s="18" t="s">
        <v>39</v>
      </c>
      <c r="F51" s="52" t="s">
        <v>538</v>
      </c>
      <c r="G51" s="27" t="s">
        <v>21</v>
      </c>
      <c r="H51" s="19"/>
      <c r="I51" s="19"/>
      <c r="J51" s="20">
        <f>IF($H$521=TRUE,H51*O51,IF($J$519&lt;168,H51*P51,IF($J$519&lt;336,H51*Q51,IF($J$519&lt;600,H51*R51,H51*S51))))</f>
        <v>0</v>
      </c>
      <c r="K51" s="51"/>
      <c r="L51" s="66"/>
      <c r="M51" s="7"/>
      <c r="N51" s="7"/>
      <c r="O51" s="7">
        <v>28.700000000000003</v>
      </c>
      <c r="P51" s="7">
        <v>30.700000000000003</v>
      </c>
      <c r="Q51" s="7">
        <v>30.300000000000004</v>
      </c>
      <c r="R51" s="7">
        <v>30.000000000000004</v>
      </c>
      <c r="S51" s="7">
        <v>29.6</v>
      </c>
    </row>
    <row r="52" spans="2:19" x14ac:dyDescent="0.3">
      <c r="B52" s="54" t="s">
        <v>29</v>
      </c>
      <c r="C52" s="17" t="s">
        <v>33</v>
      </c>
      <c r="D52" s="52" t="s">
        <v>32</v>
      </c>
      <c r="E52" s="18" t="s">
        <v>14</v>
      </c>
      <c r="F52" s="52">
        <v>2023</v>
      </c>
      <c r="G52" s="27" t="s">
        <v>21</v>
      </c>
      <c r="H52" s="19"/>
      <c r="I52" s="19"/>
      <c r="J52" s="20">
        <f>IF($H$521=TRUE,H52*O52,IF($J$519&lt;168,H52*P52,IF($J$519&lt;336,H52*Q52,IF($J$519&lt;600,H52*R52,H52*S52))))</f>
        <v>0</v>
      </c>
      <c r="K52" s="51"/>
      <c r="L52" s="66"/>
      <c r="M52" s="7"/>
      <c r="N52" s="7"/>
      <c r="O52" s="7">
        <v>15.15</v>
      </c>
      <c r="P52" s="7">
        <v>16.149999999999999</v>
      </c>
      <c r="Q52" s="7">
        <v>15.95</v>
      </c>
      <c r="R52" s="7">
        <v>15.799999999999999</v>
      </c>
      <c r="S52" s="7">
        <v>15.599999999999998</v>
      </c>
    </row>
    <row r="53" spans="2:19" ht="23.1" customHeight="1" x14ac:dyDescent="0.45">
      <c r="B53" s="10" t="s">
        <v>43</v>
      </c>
      <c r="C53" s="11" t="s">
        <v>35</v>
      </c>
      <c r="D53" s="12"/>
      <c r="E53" s="11"/>
      <c r="F53" s="11"/>
      <c r="G53" s="13"/>
      <c r="H53" s="14">
        <f>H54+H55*2+H56+H57*2+H58+H59+H60+H61*2+H62+H63*2</f>
        <v>0</v>
      </c>
      <c r="I53" s="14">
        <f>I54+I55*2+I56+I57*2+I58+I59+I60+I61*2+I62+I63*2</f>
        <v>0</v>
      </c>
      <c r="J53" s="15"/>
    </row>
    <row r="54" spans="2:19" x14ac:dyDescent="0.3">
      <c r="B54" s="54" t="s">
        <v>36</v>
      </c>
      <c r="C54" s="17" t="s">
        <v>37</v>
      </c>
      <c r="D54" s="52" t="s">
        <v>38</v>
      </c>
      <c r="E54" s="18" t="s">
        <v>14</v>
      </c>
      <c r="F54" s="52">
        <v>2024</v>
      </c>
      <c r="G54" s="27" t="s">
        <v>15</v>
      </c>
      <c r="H54" s="19"/>
      <c r="I54" s="19"/>
      <c r="J54" s="20">
        <f>IF($H$521=TRUE,H54*O54,IF($J$519&lt;168,H54*P54,IF($J$519&lt;336,H54*Q54,IF($J$519&lt;600,H54*R54,H54*S54))))</f>
        <v>0</v>
      </c>
      <c r="K54" s="51"/>
      <c r="L54" s="66"/>
      <c r="M54" s="7"/>
      <c r="N54" s="7"/>
      <c r="O54" s="7">
        <v>11.5</v>
      </c>
      <c r="P54" s="7">
        <v>12.5</v>
      </c>
      <c r="Q54" s="7">
        <v>12.3</v>
      </c>
      <c r="R54" s="7">
        <v>12.15</v>
      </c>
      <c r="S54" s="7">
        <v>11.95</v>
      </c>
    </row>
    <row r="55" spans="2:19" x14ac:dyDescent="0.3">
      <c r="B55" s="54" t="s">
        <v>36</v>
      </c>
      <c r="C55" s="17" t="s">
        <v>37</v>
      </c>
      <c r="D55" s="52" t="s">
        <v>38</v>
      </c>
      <c r="E55" s="18" t="s">
        <v>39</v>
      </c>
      <c r="F55" s="52" t="s">
        <v>542</v>
      </c>
      <c r="G55" s="27" t="s">
        <v>15</v>
      </c>
      <c r="H55" s="19"/>
      <c r="I55" s="19"/>
      <c r="J55" s="20">
        <f>IF($H$521=TRUE,H55*O55,IF($J$519&lt;168,H55*P55,IF($J$519&lt;336,H55*Q55,IF($J$519&lt;600,H55*R55,H55*S55))))</f>
        <v>0</v>
      </c>
      <c r="K55" s="51"/>
      <c r="L55" s="66"/>
      <c r="M55" s="7"/>
      <c r="N55" s="7"/>
      <c r="O55" s="7">
        <v>23.650000000000002</v>
      </c>
      <c r="P55" s="7">
        <v>24.650000000000002</v>
      </c>
      <c r="Q55" s="7">
        <v>24.450000000000003</v>
      </c>
      <c r="R55" s="7">
        <v>24.3</v>
      </c>
      <c r="S55" s="7">
        <v>24.1</v>
      </c>
    </row>
    <row r="56" spans="2:19" x14ac:dyDescent="0.3">
      <c r="B56" s="54" t="s">
        <v>36</v>
      </c>
      <c r="C56" s="17" t="s">
        <v>37</v>
      </c>
      <c r="D56" s="52">
        <v>1600</v>
      </c>
      <c r="E56" s="18" t="s">
        <v>14</v>
      </c>
      <c r="F56" s="52">
        <v>2023</v>
      </c>
      <c r="G56" s="27" t="s">
        <v>15</v>
      </c>
      <c r="H56" s="19"/>
      <c r="I56" s="19"/>
      <c r="J56" s="20">
        <f>IF($H$521=TRUE,H56*O56,IF($J$519&lt;168,H56*P56,IF($J$519&lt;336,H56*Q56,IF($J$519&lt;600,H56*R56,H56*S56))))</f>
        <v>0</v>
      </c>
      <c r="K56" s="51"/>
      <c r="L56" s="66"/>
      <c r="M56" s="7"/>
      <c r="N56" s="7"/>
      <c r="O56" s="7">
        <v>12.75</v>
      </c>
      <c r="P56" s="7">
        <v>13.75</v>
      </c>
      <c r="Q56" s="7">
        <v>13.55</v>
      </c>
      <c r="R56" s="7">
        <v>13.4</v>
      </c>
      <c r="S56" s="7">
        <v>13.2</v>
      </c>
    </row>
    <row r="57" spans="2:19" x14ac:dyDescent="0.3">
      <c r="B57" s="54" t="s">
        <v>29</v>
      </c>
      <c r="C57" s="17" t="s">
        <v>37</v>
      </c>
      <c r="D57" s="52">
        <v>1600</v>
      </c>
      <c r="E57" s="18" t="s">
        <v>39</v>
      </c>
      <c r="F57" s="52">
        <v>2020</v>
      </c>
      <c r="G57" s="27" t="s">
        <v>15</v>
      </c>
      <c r="H57" s="19"/>
      <c r="I57" s="19"/>
      <c r="J57" s="20">
        <f>IF($H$521=TRUE,H57*O57,IF($J$519&lt;168,H57*P57,IF($J$519&lt;336,H57*Q57,IF($J$519&lt;600,H57*R57,H57*S57))))</f>
        <v>0</v>
      </c>
      <c r="K57" s="51"/>
      <c r="L57" s="66"/>
      <c r="M57" s="7"/>
      <c r="N57" s="7"/>
      <c r="O57" s="7">
        <v>26.450000000000003</v>
      </c>
      <c r="P57" s="7">
        <v>28.450000000000003</v>
      </c>
      <c r="Q57" s="7">
        <v>28.050000000000004</v>
      </c>
      <c r="R57" s="7">
        <v>27.750000000000004</v>
      </c>
      <c r="S57" s="7">
        <v>27.35</v>
      </c>
    </row>
    <row r="58" spans="2:19" x14ac:dyDescent="0.3">
      <c r="B58" s="54" t="s">
        <v>36</v>
      </c>
      <c r="C58" s="17" t="s">
        <v>37</v>
      </c>
      <c r="D58" s="52" t="s">
        <v>40</v>
      </c>
      <c r="E58" s="18" t="s">
        <v>14</v>
      </c>
      <c r="F58" s="52">
        <v>2023</v>
      </c>
      <c r="G58" s="27" t="s">
        <v>21</v>
      </c>
      <c r="H58" s="19"/>
      <c r="I58" s="19"/>
      <c r="J58" s="20">
        <f>IF($H$521=TRUE,H58*O58,IF($J$519&lt;168,H58*P58,IF($J$519&lt;336,H58*Q58,IF($J$519&lt;600,H58*R58,H58*S58))))</f>
        <v>0</v>
      </c>
      <c r="K58" s="51"/>
      <c r="L58" s="66"/>
      <c r="M58" s="7"/>
      <c r="N58" s="7"/>
      <c r="O58" s="7">
        <v>9.7000000000000011</v>
      </c>
      <c r="P58" s="7">
        <v>10.700000000000001</v>
      </c>
      <c r="Q58" s="7">
        <v>10.500000000000002</v>
      </c>
      <c r="R58" s="7">
        <v>10.350000000000001</v>
      </c>
      <c r="S58" s="7">
        <v>10.15</v>
      </c>
    </row>
    <row r="59" spans="2:19" x14ac:dyDescent="0.3">
      <c r="B59" s="54" t="s">
        <v>29</v>
      </c>
      <c r="C59" s="17" t="s">
        <v>37</v>
      </c>
      <c r="D59" s="52" t="s">
        <v>41</v>
      </c>
      <c r="E59" s="18" t="s">
        <v>543</v>
      </c>
      <c r="F59" s="52">
        <v>2021</v>
      </c>
      <c r="G59" s="27" t="s">
        <v>21</v>
      </c>
      <c r="H59" s="19"/>
      <c r="I59" s="19"/>
      <c r="J59" s="20">
        <f>IF($H$521=TRUE,H59*O59,IF($J$519&lt;168,H59*P59,IF($J$519&lt;336,H59*Q59,IF($J$519&lt;600,H59*R59,H59*S59))))</f>
        <v>0</v>
      </c>
      <c r="K59" s="51"/>
      <c r="L59" s="66"/>
      <c r="M59" s="7"/>
      <c r="N59" s="7"/>
      <c r="O59" s="7">
        <v>10.700000000000001</v>
      </c>
      <c r="P59" s="7">
        <v>11.700000000000001</v>
      </c>
      <c r="Q59" s="7">
        <v>11.500000000000002</v>
      </c>
      <c r="R59" s="7">
        <v>11.350000000000001</v>
      </c>
      <c r="S59" s="7">
        <v>11.15</v>
      </c>
    </row>
    <row r="60" spans="2:19" x14ac:dyDescent="0.3">
      <c r="B60" s="54" t="s">
        <v>29</v>
      </c>
      <c r="C60" s="17" t="s">
        <v>37</v>
      </c>
      <c r="D60" s="52" t="s">
        <v>41</v>
      </c>
      <c r="E60" s="18" t="s">
        <v>14</v>
      </c>
      <c r="F60" s="52">
        <v>2022</v>
      </c>
      <c r="G60" s="27" t="s">
        <v>21</v>
      </c>
      <c r="H60" s="19"/>
      <c r="I60" s="19"/>
      <c r="J60" s="20">
        <f>IF($H$521=TRUE,H60*O60,IF($J$519&lt;168,H60*P60,IF($J$519&lt;336,H60*Q60,IF($J$519&lt;600,H60*R60,H60*S60))))</f>
        <v>0</v>
      </c>
      <c r="K60" s="51"/>
      <c r="L60" s="66"/>
      <c r="M60" s="7"/>
      <c r="N60" s="7"/>
      <c r="O60" s="7">
        <v>10.700000000000001</v>
      </c>
      <c r="P60" s="7">
        <v>11.700000000000001</v>
      </c>
      <c r="Q60" s="7">
        <v>11.500000000000002</v>
      </c>
      <c r="R60" s="7">
        <v>11.350000000000001</v>
      </c>
      <c r="S60" s="7">
        <v>11.15</v>
      </c>
    </row>
    <row r="61" spans="2:19" x14ac:dyDescent="0.3">
      <c r="B61" s="54" t="s">
        <v>29</v>
      </c>
      <c r="C61" s="17" t="s">
        <v>37</v>
      </c>
      <c r="D61" s="52" t="s">
        <v>41</v>
      </c>
      <c r="E61" s="18" t="s">
        <v>39</v>
      </c>
      <c r="F61" s="52">
        <v>2021</v>
      </c>
      <c r="G61" s="27" t="s">
        <v>21</v>
      </c>
      <c r="H61" s="19"/>
      <c r="I61" s="19"/>
      <c r="J61" s="20">
        <f>IF($H$521=TRUE,H61*O61,IF($J$519&lt;168,H61*P61,IF($J$519&lt;336,H61*Q61,IF($J$519&lt;600,H61*R61,H61*S61))))</f>
        <v>0</v>
      </c>
      <c r="K61" s="51"/>
      <c r="L61" s="66"/>
      <c r="M61" s="7"/>
      <c r="N61" s="7"/>
      <c r="O61" s="7">
        <v>22.400000000000002</v>
      </c>
      <c r="P61" s="7">
        <v>24.400000000000002</v>
      </c>
      <c r="Q61" s="7">
        <v>24.000000000000004</v>
      </c>
      <c r="R61" s="7">
        <v>23.700000000000003</v>
      </c>
      <c r="S61" s="7">
        <v>23.3</v>
      </c>
    </row>
    <row r="62" spans="2:19" x14ac:dyDescent="0.3">
      <c r="B62" s="54" t="s">
        <v>29</v>
      </c>
      <c r="C62" s="17" t="s">
        <v>37</v>
      </c>
      <c r="D62" s="52" t="s">
        <v>42</v>
      </c>
      <c r="E62" s="18" t="s">
        <v>14</v>
      </c>
      <c r="F62" s="52">
        <v>2020</v>
      </c>
      <c r="G62" s="27" t="s">
        <v>21</v>
      </c>
      <c r="H62" s="19"/>
      <c r="I62" s="19"/>
      <c r="J62" s="20">
        <f>IF($H$521=TRUE,H62*O62,IF($J$519&lt;168,H62*P62,IF($J$519&lt;336,H62*Q62,IF($J$519&lt;600,H62*R62,H62*S62))))</f>
        <v>0</v>
      </c>
      <c r="K62" s="51"/>
      <c r="L62" s="66"/>
      <c r="M62" s="7"/>
      <c r="N62" s="7"/>
      <c r="O62" s="7">
        <v>13.9</v>
      </c>
      <c r="P62" s="7">
        <v>14.9</v>
      </c>
      <c r="Q62" s="7">
        <v>14.700000000000001</v>
      </c>
      <c r="R62" s="7">
        <v>14.55</v>
      </c>
      <c r="S62" s="7">
        <v>14.35</v>
      </c>
    </row>
    <row r="63" spans="2:19" x14ac:dyDescent="0.3">
      <c r="B63" s="54" t="s">
        <v>29</v>
      </c>
      <c r="C63" s="17" t="s">
        <v>37</v>
      </c>
      <c r="D63" s="52" t="s">
        <v>42</v>
      </c>
      <c r="E63" s="18" t="s">
        <v>39</v>
      </c>
      <c r="F63" s="52">
        <v>2020</v>
      </c>
      <c r="G63" s="27" t="s">
        <v>21</v>
      </c>
      <c r="H63" s="19"/>
      <c r="I63" s="19"/>
      <c r="J63" s="20">
        <f>IF($H$521=TRUE,H63*O63,IF($J$519&lt;168,H63*P63,IF($J$519&lt;336,H63*Q63,IF($J$519&lt;600,H63*R63,H63*S63))))</f>
        <v>0</v>
      </c>
      <c r="K63" s="51"/>
      <c r="L63" s="66"/>
      <c r="M63" s="7"/>
      <c r="N63" s="7"/>
      <c r="O63" s="7">
        <v>28.700000000000003</v>
      </c>
      <c r="P63" s="7">
        <v>30.700000000000003</v>
      </c>
      <c r="Q63" s="7">
        <v>30.300000000000004</v>
      </c>
      <c r="R63" s="7">
        <v>30.000000000000004</v>
      </c>
      <c r="S63" s="7">
        <v>29.6</v>
      </c>
    </row>
    <row r="64" spans="2:19" ht="23.1" customHeight="1" x14ac:dyDescent="0.45">
      <c r="B64" s="22" t="s">
        <v>55</v>
      </c>
      <c r="C64" s="28" t="s">
        <v>44</v>
      </c>
      <c r="D64" s="29"/>
      <c r="E64" s="30"/>
      <c r="F64" s="30"/>
      <c r="G64" s="30"/>
      <c r="H64" s="14">
        <f>H65+H66+H67+H68+H69*2+H70+H71+H72*2+H73+H74*2</f>
        <v>0</v>
      </c>
      <c r="I64" s="14">
        <f>I65+I66+I67+I68+I69*2+I70+I71+I72*2+I73+I74*2</f>
        <v>0</v>
      </c>
      <c r="J64" s="26"/>
      <c r="K64" s="51"/>
      <c r="L64" s="66"/>
      <c r="M64" s="7"/>
      <c r="N64" s="7"/>
      <c r="O64" s="7">
        <v>0</v>
      </c>
      <c r="P64" s="7">
        <v>0</v>
      </c>
      <c r="Q64" s="7">
        <v>0</v>
      </c>
      <c r="R64" s="7">
        <v>0</v>
      </c>
      <c r="S64" s="7">
        <v>0</v>
      </c>
    </row>
    <row r="65" spans="2:19" x14ac:dyDescent="0.3">
      <c r="B65" s="54" t="s">
        <v>36</v>
      </c>
      <c r="C65" s="17" t="s">
        <v>45</v>
      </c>
      <c r="D65" s="52" t="s">
        <v>46</v>
      </c>
      <c r="E65" s="18" t="s">
        <v>14</v>
      </c>
      <c r="F65" s="52" t="s">
        <v>491</v>
      </c>
      <c r="G65" s="27" t="s">
        <v>15</v>
      </c>
      <c r="H65" s="19"/>
      <c r="I65" s="19"/>
      <c r="J65" s="20">
        <f>IF($H$521=TRUE,H65*O65,IF($J$519&lt;168,H65*P65,IF($J$519&lt;336,H65*Q65,IF($J$519&lt;600,H65*R65,H65*S65))))</f>
        <v>0</v>
      </c>
      <c r="K65" s="51"/>
      <c r="L65" s="66"/>
      <c r="M65" s="7"/>
      <c r="N65" s="7"/>
      <c r="O65" s="7">
        <v>5.0500000000000007</v>
      </c>
      <c r="P65" s="7">
        <v>6.0500000000000007</v>
      </c>
      <c r="Q65" s="7">
        <v>5.8500000000000005</v>
      </c>
      <c r="R65" s="7">
        <v>5.7000000000000011</v>
      </c>
      <c r="S65" s="7">
        <v>5.5000000000000009</v>
      </c>
    </row>
    <row r="66" spans="2:19" x14ac:dyDescent="0.3">
      <c r="B66" s="54" t="s">
        <v>36</v>
      </c>
      <c r="C66" s="17" t="s">
        <v>45</v>
      </c>
      <c r="D66" s="52" t="s">
        <v>47</v>
      </c>
      <c r="E66" s="18" t="s">
        <v>14</v>
      </c>
      <c r="F66" s="52">
        <v>2021</v>
      </c>
      <c r="G66" s="27" t="s">
        <v>15</v>
      </c>
      <c r="H66" s="19"/>
      <c r="I66" s="19"/>
      <c r="J66" s="20">
        <f>IF($H$521=TRUE,H66*O66,IF($J$519&lt;168,H66*P66,IF($J$519&lt;336,H66*Q66,IF($J$519&lt;600,H66*R66,H66*S66))))</f>
        <v>0</v>
      </c>
      <c r="K66" s="51"/>
      <c r="L66" s="66"/>
      <c r="M66" s="7"/>
      <c r="N66" s="7"/>
      <c r="O66" s="7">
        <v>7.4</v>
      </c>
      <c r="P66" s="7">
        <v>8.4</v>
      </c>
      <c r="Q66" s="7">
        <v>8.2000000000000011</v>
      </c>
      <c r="R66" s="7">
        <v>8.0500000000000007</v>
      </c>
      <c r="S66" s="7">
        <v>7.8500000000000005</v>
      </c>
    </row>
    <row r="67" spans="2:19" x14ac:dyDescent="0.3">
      <c r="B67" s="54" t="s">
        <v>36</v>
      </c>
      <c r="C67" s="17" t="s">
        <v>45</v>
      </c>
      <c r="D67" s="52" t="s">
        <v>48</v>
      </c>
      <c r="E67" s="18" t="s">
        <v>14</v>
      </c>
      <c r="F67" s="52">
        <v>2024</v>
      </c>
      <c r="G67" s="27" t="s">
        <v>49</v>
      </c>
      <c r="H67" s="19"/>
      <c r="I67" s="19"/>
      <c r="J67" s="20">
        <f>IF($H$521=TRUE,H67*O67,IF($J$519&lt;168,H67*P67,IF($J$519&lt;336,H67*Q67,IF($J$519&lt;600,H67*R67,H67*S67))))</f>
        <v>0</v>
      </c>
      <c r="K67" s="51"/>
      <c r="L67" s="66"/>
      <c r="M67" s="7"/>
      <c r="N67" s="7"/>
      <c r="O67" s="7">
        <v>4.05</v>
      </c>
      <c r="P67" s="7">
        <v>5.05</v>
      </c>
      <c r="Q67" s="7">
        <v>4.8499999999999996</v>
      </c>
      <c r="R67" s="7">
        <v>4.7</v>
      </c>
      <c r="S67" s="7">
        <v>4.5</v>
      </c>
    </row>
    <row r="68" spans="2:19" x14ac:dyDescent="0.3">
      <c r="B68" s="54" t="s">
        <v>36</v>
      </c>
      <c r="C68" s="17" t="s">
        <v>45</v>
      </c>
      <c r="D68" s="52" t="s">
        <v>50</v>
      </c>
      <c r="E68" s="18" t="s">
        <v>14</v>
      </c>
      <c r="F68" s="52">
        <v>2024</v>
      </c>
      <c r="G68" s="27" t="s">
        <v>21</v>
      </c>
      <c r="H68" s="19"/>
      <c r="I68" s="19"/>
      <c r="J68" s="20">
        <f>IF($H$521=TRUE,H68*O68,IF($J$519&lt;168,H68*P68,IF($J$519&lt;336,H68*Q68,IF($J$519&lt;600,H68*R68,H68*S68))))</f>
        <v>0</v>
      </c>
      <c r="K68" s="51"/>
      <c r="L68" s="66"/>
      <c r="M68" s="7"/>
      <c r="N68" s="7"/>
      <c r="O68" s="7">
        <v>4.05</v>
      </c>
      <c r="P68" s="7">
        <v>5.05</v>
      </c>
      <c r="Q68" s="7">
        <v>4.8499999999999996</v>
      </c>
      <c r="R68" s="7">
        <v>4.7</v>
      </c>
      <c r="S68" s="7">
        <v>4.5</v>
      </c>
    </row>
    <row r="69" spans="2:19" x14ac:dyDescent="0.3">
      <c r="B69" s="54" t="s">
        <v>36</v>
      </c>
      <c r="C69" s="17" t="s">
        <v>45</v>
      </c>
      <c r="D69" s="52" t="s">
        <v>50</v>
      </c>
      <c r="E69" s="18" t="s">
        <v>39</v>
      </c>
      <c r="F69" s="52">
        <v>2024</v>
      </c>
      <c r="G69" s="27" t="s">
        <v>21</v>
      </c>
      <c r="H69" s="19"/>
      <c r="I69" s="19"/>
      <c r="J69" s="20">
        <f>IF($H$521=TRUE,H69*O69,IF($J$519&lt;168,H69*P69,IF($J$519&lt;336,H69*Q69,IF($J$519&lt;600,H69*R69,H69*S69))))</f>
        <v>0</v>
      </c>
      <c r="K69" s="51"/>
      <c r="L69" s="66"/>
      <c r="M69" s="7"/>
      <c r="N69" s="7"/>
      <c r="O69" s="7">
        <v>9.5</v>
      </c>
      <c r="P69" s="7">
        <v>11.5</v>
      </c>
      <c r="Q69" s="7">
        <v>11.1</v>
      </c>
      <c r="R69" s="7">
        <v>10.8</v>
      </c>
      <c r="S69" s="7">
        <v>10.4</v>
      </c>
    </row>
    <row r="70" spans="2:19" x14ac:dyDescent="0.3">
      <c r="B70" s="54" t="s">
        <v>36</v>
      </c>
      <c r="C70" s="17" t="s">
        <v>45</v>
      </c>
      <c r="D70" s="52" t="s">
        <v>51</v>
      </c>
      <c r="E70" s="18" t="s">
        <v>14</v>
      </c>
      <c r="F70" s="52">
        <v>2024</v>
      </c>
      <c r="G70" s="27" t="s">
        <v>21</v>
      </c>
      <c r="H70" s="19"/>
      <c r="I70" s="19"/>
      <c r="J70" s="20">
        <f>IF($H$521=TRUE,H70*O70,IF($J$519&lt;168,H70*P70,IF($J$519&lt;336,H70*Q70,IF($J$519&lt;600,H70*R70,H70*S70))))</f>
        <v>0</v>
      </c>
      <c r="K70" s="51"/>
      <c r="L70" s="66"/>
      <c r="M70" s="7"/>
      <c r="N70" s="7"/>
      <c r="O70" s="7">
        <v>4.2</v>
      </c>
      <c r="P70" s="7">
        <v>5.2</v>
      </c>
      <c r="Q70" s="7">
        <v>5</v>
      </c>
      <c r="R70" s="7">
        <v>4.8500000000000005</v>
      </c>
      <c r="S70" s="7">
        <v>4.6500000000000004</v>
      </c>
    </row>
    <row r="71" spans="2:19" x14ac:dyDescent="0.3">
      <c r="B71" s="54" t="s">
        <v>36</v>
      </c>
      <c r="C71" s="17" t="s">
        <v>52</v>
      </c>
      <c r="D71" s="52" t="s">
        <v>53</v>
      </c>
      <c r="E71" s="18" t="s">
        <v>14</v>
      </c>
      <c r="F71" s="52">
        <v>2024</v>
      </c>
      <c r="G71" s="27" t="s">
        <v>21</v>
      </c>
      <c r="H71" s="19"/>
      <c r="I71" s="19"/>
      <c r="J71" s="20">
        <f>IF($H$521=TRUE,H71*O71,IF($J$519&lt;168,H71*P71,IF($J$519&lt;336,H71*Q71,IF($J$519&lt;600,H71*R71,H71*S71))))</f>
        <v>0</v>
      </c>
      <c r="K71" s="51"/>
      <c r="L71" s="66"/>
      <c r="M71" s="7"/>
      <c r="N71" s="7"/>
      <c r="O71" s="7">
        <v>4.8500000000000005</v>
      </c>
      <c r="P71" s="7">
        <v>5.8500000000000005</v>
      </c>
      <c r="Q71" s="7">
        <v>5.65</v>
      </c>
      <c r="R71" s="7">
        <v>5.5000000000000009</v>
      </c>
      <c r="S71" s="7">
        <v>5.3000000000000007</v>
      </c>
    </row>
    <row r="72" spans="2:19" x14ac:dyDescent="0.3">
      <c r="B72" s="54" t="s">
        <v>36</v>
      </c>
      <c r="C72" s="17" t="s">
        <v>52</v>
      </c>
      <c r="D72" s="52" t="s">
        <v>53</v>
      </c>
      <c r="E72" s="18" t="s">
        <v>39</v>
      </c>
      <c r="F72" s="52">
        <v>2024</v>
      </c>
      <c r="G72" s="27" t="s">
        <v>21</v>
      </c>
      <c r="H72" s="19"/>
      <c r="I72" s="19"/>
      <c r="J72" s="20">
        <f>IF($H$521=TRUE,H72*O72,IF($J$519&lt;168,H72*P72,IF($J$519&lt;336,H72*Q72,IF($J$519&lt;600,H72*R72,H72*S72))))</f>
        <v>0</v>
      </c>
      <c r="K72" s="51"/>
      <c r="L72" s="66"/>
      <c r="M72" s="7"/>
      <c r="N72" s="7"/>
      <c r="O72" s="7">
        <v>11.3</v>
      </c>
      <c r="P72" s="7">
        <v>13.3</v>
      </c>
      <c r="Q72" s="7">
        <v>12.9</v>
      </c>
      <c r="R72" s="7">
        <v>12.600000000000001</v>
      </c>
      <c r="S72" s="7">
        <v>12.200000000000001</v>
      </c>
    </row>
    <row r="73" spans="2:19" x14ac:dyDescent="0.3">
      <c r="B73" s="54" t="s">
        <v>36</v>
      </c>
      <c r="C73" s="17" t="s">
        <v>52</v>
      </c>
      <c r="D73" s="52" t="s">
        <v>54</v>
      </c>
      <c r="E73" s="18" t="s">
        <v>14</v>
      </c>
      <c r="F73" s="52">
        <v>2024</v>
      </c>
      <c r="G73" s="27" t="s">
        <v>21</v>
      </c>
      <c r="H73" s="19"/>
      <c r="I73" s="19"/>
      <c r="J73" s="20">
        <f>IF($H$521=TRUE,H73*O73,IF($J$519&lt;168,H73*P73,IF($J$519&lt;336,H73*Q73,IF($J$519&lt;600,H73*R73,H73*S73))))</f>
        <v>0</v>
      </c>
      <c r="K73" s="51"/>
      <c r="L73" s="66"/>
      <c r="M73" s="7"/>
      <c r="N73" s="7"/>
      <c r="O73" s="7">
        <v>6.1000000000000005</v>
      </c>
      <c r="P73" s="7">
        <v>7.1000000000000005</v>
      </c>
      <c r="Q73" s="7">
        <v>6.9</v>
      </c>
      <c r="R73" s="7">
        <v>6.7500000000000009</v>
      </c>
      <c r="S73" s="7">
        <v>6.5500000000000007</v>
      </c>
    </row>
    <row r="74" spans="2:19" x14ac:dyDescent="0.3">
      <c r="B74" s="54" t="s">
        <v>36</v>
      </c>
      <c r="C74" s="17" t="s">
        <v>52</v>
      </c>
      <c r="D74" s="52" t="s">
        <v>54</v>
      </c>
      <c r="E74" s="18" t="s">
        <v>39</v>
      </c>
      <c r="F74" s="52">
        <v>2021</v>
      </c>
      <c r="G74" s="27" t="s">
        <v>21</v>
      </c>
      <c r="H74" s="19"/>
      <c r="I74" s="19"/>
      <c r="J74" s="20">
        <f>IF($H$521=TRUE,H74*O74,IF($J$519&lt;168,H74*P74,IF($J$519&lt;336,H74*Q74,IF($J$519&lt;600,H74*R74,H74*S74))))</f>
        <v>0</v>
      </c>
      <c r="K74" s="51"/>
      <c r="L74" s="66"/>
      <c r="M74" s="7"/>
      <c r="N74" s="7"/>
      <c r="O74" s="7">
        <v>13.3</v>
      </c>
      <c r="P74" s="7">
        <v>15.3</v>
      </c>
      <c r="Q74" s="7">
        <v>14.9</v>
      </c>
      <c r="R74" s="7">
        <v>14.600000000000001</v>
      </c>
      <c r="S74" s="7">
        <v>14.200000000000001</v>
      </c>
    </row>
    <row r="75" spans="2:19" ht="23.1" customHeight="1" x14ac:dyDescent="0.45">
      <c r="B75" s="22" t="s">
        <v>65</v>
      </c>
      <c r="C75" s="23" t="s">
        <v>56</v>
      </c>
      <c r="D75" s="12"/>
      <c r="E75" s="24"/>
      <c r="F75" s="24"/>
      <c r="G75" s="25"/>
      <c r="H75" s="14">
        <f>H76+H77+H78+H79+H80+H81+H82</f>
        <v>0</v>
      </c>
      <c r="I75" s="14">
        <f>I76+I77+I78+I79+I80+I81+I82</f>
        <v>0</v>
      </c>
      <c r="J75" s="26"/>
      <c r="K75" s="51"/>
      <c r="L75" s="66"/>
      <c r="M75" s="7"/>
      <c r="N75" s="7"/>
      <c r="O75" s="7">
        <v>0</v>
      </c>
      <c r="P75" s="7">
        <v>0</v>
      </c>
      <c r="Q75" s="7">
        <v>0</v>
      </c>
      <c r="R75" s="7">
        <v>0</v>
      </c>
      <c r="S75" s="7">
        <v>0</v>
      </c>
    </row>
    <row r="76" spans="2:19" x14ac:dyDescent="0.3">
      <c r="B76" s="54" t="s">
        <v>36</v>
      </c>
      <c r="C76" s="17" t="s">
        <v>57</v>
      </c>
      <c r="D76" s="52" t="s">
        <v>58</v>
      </c>
      <c r="E76" s="18" t="s">
        <v>14</v>
      </c>
      <c r="F76" s="52">
        <v>2024</v>
      </c>
      <c r="G76" s="27" t="s">
        <v>15</v>
      </c>
      <c r="H76" s="19"/>
      <c r="I76" s="19"/>
      <c r="J76" s="20">
        <f>IF($H$521=TRUE,H76*O76,IF($J$519&lt;168,H76*P76,IF($J$519&lt;336,H76*Q76,IF($J$519&lt;600,H76*R76,H76*S76))))</f>
        <v>0</v>
      </c>
      <c r="K76" s="51"/>
      <c r="L76" s="66"/>
      <c r="M76" s="7"/>
      <c r="N76" s="7"/>
      <c r="O76" s="7">
        <v>3.6</v>
      </c>
      <c r="P76" s="7">
        <v>4.5999999999999996</v>
      </c>
      <c r="Q76" s="7">
        <v>4.3999999999999995</v>
      </c>
      <c r="R76" s="7">
        <v>4.25</v>
      </c>
      <c r="S76" s="7">
        <v>4.05</v>
      </c>
    </row>
    <row r="77" spans="2:19" x14ac:dyDescent="0.3">
      <c r="B77" s="54" t="s">
        <v>36</v>
      </c>
      <c r="C77" s="17" t="s">
        <v>59</v>
      </c>
      <c r="D77" s="52" t="s">
        <v>50</v>
      </c>
      <c r="E77" s="18" t="s">
        <v>14</v>
      </c>
      <c r="F77" s="52">
        <v>2024</v>
      </c>
      <c r="G77" s="27" t="s">
        <v>15</v>
      </c>
      <c r="H77" s="19"/>
      <c r="I77" s="19"/>
      <c r="J77" s="20">
        <f>IF($H$521=TRUE,H77*O77,IF($J$519&lt;168,H77*P77,IF($J$519&lt;336,H77*Q77,IF($J$519&lt;600,H77*R77,H77*S77))))</f>
        <v>0</v>
      </c>
      <c r="K77" s="51"/>
      <c r="L77" s="66"/>
      <c r="M77" s="7"/>
      <c r="N77" s="7"/>
      <c r="O77" s="7">
        <v>4.45</v>
      </c>
      <c r="P77" s="7">
        <v>5.45</v>
      </c>
      <c r="Q77" s="7">
        <v>5.25</v>
      </c>
      <c r="R77" s="7">
        <v>5.1000000000000005</v>
      </c>
      <c r="S77" s="7">
        <v>4.9000000000000004</v>
      </c>
    </row>
    <row r="78" spans="2:19" x14ac:dyDescent="0.3">
      <c r="B78" s="54" t="s">
        <v>36</v>
      </c>
      <c r="C78" s="17" t="s">
        <v>57</v>
      </c>
      <c r="D78" s="52" t="s">
        <v>58</v>
      </c>
      <c r="E78" s="18" t="s">
        <v>543</v>
      </c>
      <c r="F78" s="52">
        <v>2024</v>
      </c>
      <c r="G78" s="27" t="s">
        <v>49</v>
      </c>
      <c r="H78" s="19"/>
      <c r="I78" s="19"/>
      <c r="J78" s="20">
        <f>IF($H$521=TRUE,H78*O78,IF($J$519&lt;168,H78*P78,IF($J$519&lt;336,H78*Q78,IF($J$519&lt;600,H78*R78,H78*S78))))</f>
        <v>0</v>
      </c>
      <c r="K78" s="51"/>
      <c r="L78" s="66"/>
      <c r="M78" s="7"/>
      <c r="N78" s="7"/>
      <c r="O78" s="7">
        <v>3.6</v>
      </c>
      <c r="P78" s="7">
        <v>4.5999999999999996</v>
      </c>
      <c r="Q78" s="7">
        <v>4.3999999999999995</v>
      </c>
      <c r="R78" s="7">
        <v>4.25</v>
      </c>
      <c r="S78" s="7">
        <v>4.05</v>
      </c>
    </row>
    <row r="79" spans="2:19" x14ac:dyDescent="0.3">
      <c r="B79" s="54" t="s">
        <v>36</v>
      </c>
      <c r="C79" s="17" t="s">
        <v>57</v>
      </c>
      <c r="D79" s="52" t="s">
        <v>58</v>
      </c>
      <c r="E79" s="18" t="s">
        <v>14</v>
      </c>
      <c r="F79" s="52">
        <v>2024</v>
      </c>
      <c r="G79" s="27" t="s">
        <v>21</v>
      </c>
      <c r="H79" s="19"/>
      <c r="I79" s="19"/>
      <c r="J79" s="20">
        <f>IF($H$521=TRUE,H79*O79,IF($J$519&lt;168,H79*P79,IF($J$519&lt;336,H79*Q79,IF($J$519&lt;600,H79*R79,H79*S79))))</f>
        <v>0</v>
      </c>
      <c r="K79" s="51"/>
      <c r="L79" s="66"/>
      <c r="M79" s="7"/>
      <c r="N79" s="7"/>
      <c r="O79" s="7">
        <v>3.6</v>
      </c>
      <c r="P79" s="7">
        <v>4.5999999999999996</v>
      </c>
      <c r="Q79" s="7">
        <v>4.3999999999999995</v>
      </c>
      <c r="R79" s="7">
        <v>4.25</v>
      </c>
      <c r="S79" s="7">
        <v>4.05</v>
      </c>
    </row>
    <row r="80" spans="2:19" x14ac:dyDescent="0.3">
      <c r="B80" s="54" t="s">
        <v>36</v>
      </c>
      <c r="C80" s="17" t="s">
        <v>60</v>
      </c>
      <c r="D80" s="52" t="s">
        <v>11</v>
      </c>
      <c r="E80" s="18" t="s">
        <v>14</v>
      </c>
      <c r="F80" s="52">
        <v>2025</v>
      </c>
      <c r="G80" s="27" t="s">
        <v>21</v>
      </c>
      <c r="H80" s="19"/>
      <c r="I80" s="19"/>
      <c r="J80" s="20">
        <f>IF($H$521=TRUE,H80*O80,IF($J$519&lt;168,H80*P80,IF($J$519&lt;336,H80*Q80,IF($J$519&lt;600,H80*R80,H80*S80))))</f>
        <v>0</v>
      </c>
      <c r="K80" s="51"/>
      <c r="L80" s="66"/>
      <c r="M80" s="7"/>
      <c r="N80" s="7"/>
      <c r="O80" s="7">
        <v>3.6</v>
      </c>
      <c r="P80" s="7">
        <v>4.5999999999999996</v>
      </c>
      <c r="Q80" s="7">
        <v>4.3999999999999995</v>
      </c>
      <c r="R80" s="7">
        <v>4.25</v>
      </c>
      <c r="S80" s="7">
        <v>4.05</v>
      </c>
    </row>
    <row r="81" spans="2:19" x14ac:dyDescent="0.3">
      <c r="B81" s="54" t="s">
        <v>36</v>
      </c>
      <c r="C81" s="17" t="s">
        <v>61</v>
      </c>
      <c r="D81" s="52" t="s">
        <v>50</v>
      </c>
      <c r="E81" s="18" t="s">
        <v>14</v>
      </c>
      <c r="F81" s="52">
        <v>2024</v>
      </c>
      <c r="G81" s="27" t="s">
        <v>21</v>
      </c>
      <c r="H81" s="19"/>
      <c r="I81" s="19"/>
      <c r="J81" s="20">
        <f>IF($H$521=TRUE,H81*O81,IF($J$519&lt;168,H81*P81,IF($J$519&lt;336,H81*Q81,IF($J$519&lt;600,H81*R81,H81*S81))))</f>
        <v>0</v>
      </c>
      <c r="K81" s="51"/>
      <c r="L81" s="66"/>
      <c r="M81" s="7"/>
      <c r="N81" s="7"/>
      <c r="O81" s="7">
        <v>4</v>
      </c>
      <c r="P81" s="7">
        <v>5</v>
      </c>
      <c r="Q81" s="7">
        <v>4.8</v>
      </c>
      <c r="R81" s="7">
        <v>4.6500000000000004</v>
      </c>
      <c r="S81" s="7">
        <v>4.45</v>
      </c>
    </row>
    <row r="82" spans="2:19" x14ac:dyDescent="0.3">
      <c r="B82" s="54" t="s">
        <v>36</v>
      </c>
      <c r="C82" s="17" t="s">
        <v>62</v>
      </c>
      <c r="D82" s="52" t="s">
        <v>50</v>
      </c>
      <c r="E82" s="18" t="s">
        <v>14</v>
      </c>
      <c r="F82" s="52">
        <v>2023</v>
      </c>
      <c r="G82" s="27" t="s">
        <v>21</v>
      </c>
      <c r="H82" s="19"/>
      <c r="I82" s="19"/>
      <c r="J82" s="20">
        <f>IF($H$521=TRUE,H82*O82,IF($J$519&lt;168,H82*P82,IF($J$519&lt;336,H82*Q82,IF($J$519&lt;600,H82*R82,H82*S82))))</f>
        <v>0</v>
      </c>
      <c r="K82" s="51"/>
      <c r="L82" s="66"/>
      <c r="M82" s="7"/>
      <c r="N82" s="7"/>
      <c r="O82" s="7">
        <v>5.25</v>
      </c>
      <c r="P82" s="7">
        <v>6.25</v>
      </c>
      <c r="Q82" s="7">
        <v>6.05</v>
      </c>
      <c r="R82" s="7">
        <v>5.9</v>
      </c>
      <c r="S82" s="7">
        <v>5.7</v>
      </c>
    </row>
    <row r="83" spans="2:19" ht="23.1" customHeight="1" x14ac:dyDescent="0.45">
      <c r="B83" s="22" t="s">
        <v>74</v>
      </c>
      <c r="C83" s="23" t="s">
        <v>66</v>
      </c>
      <c r="D83" s="12"/>
      <c r="E83" s="24"/>
      <c r="F83" s="24"/>
      <c r="G83" s="25"/>
      <c r="H83" s="14">
        <f>H84+H85+H86+H87+H88*2</f>
        <v>0</v>
      </c>
      <c r="I83" s="14">
        <f>I84+I85+I86+I87+I88*2</f>
        <v>0</v>
      </c>
      <c r="J83" s="26"/>
      <c r="K83" s="51"/>
      <c r="L83" s="66"/>
      <c r="M83" s="7"/>
      <c r="N83" s="7"/>
      <c r="O83" s="7">
        <v>0</v>
      </c>
      <c r="P83" s="7">
        <v>0</v>
      </c>
      <c r="Q83" s="7">
        <v>0</v>
      </c>
      <c r="R83" s="7">
        <v>0</v>
      </c>
      <c r="S83" s="7">
        <v>0</v>
      </c>
    </row>
    <row r="84" spans="2:19" x14ac:dyDescent="0.3">
      <c r="B84" s="54" t="s">
        <v>36</v>
      </c>
      <c r="C84" s="17" t="s">
        <v>67</v>
      </c>
      <c r="D84" s="52" t="s">
        <v>68</v>
      </c>
      <c r="E84" s="18" t="s">
        <v>14</v>
      </c>
      <c r="F84" s="52">
        <v>2024</v>
      </c>
      <c r="G84" s="27" t="s">
        <v>15</v>
      </c>
      <c r="H84" s="19"/>
      <c r="I84" s="19"/>
      <c r="J84" s="20">
        <f>IF($H$521=TRUE,H84*O84,IF($J$519&lt;168,H84*P84,IF($J$519&lt;336,H84*Q84,IF($J$519&lt;600,H84*R84,H84*S84))))</f>
        <v>0</v>
      </c>
      <c r="K84" s="51"/>
      <c r="L84" s="66"/>
      <c r="M84" s="7"/>
      <c r="N84" s="7"/>
      <c r="O84" s="7">
        <v>6.9</v>
      </c>
      <c r="P84" s="7">
        <v>7.9</v>
      </c>
      <c r="Q84" s="7">
        <v>7.7</v>
      </c>
      <c r="R84" s="7">
        <v>7.5500000000000007</v>
      </c>
      <c r="S84" s="7">
        <v>7.3500000000000005</v>
      </c>
    </row>
    <row r="85" spans="2:19" x14ac:dyDescent="0.3">
      <c r="B85" s="54" t="s">
        <v>36</v>
      </c>
      <c r="C85" s="17" t="s">
        <v>69</v>
      </c>
      <c r="D85" s="52" t="s">
        <v>70</v>
      </c>
      <c r="E85" s="18" t="s">
        <v>14</v>
      </c>
      <c r="F85" s="52">
        <v>2024</v>
      </c>
      <c r="G85" s="27" t="s">
        <v>21</v>
      </c>
      <c r="H85" s="19"/>
      <c r="I85" s="19"/>
      <c r="J85" s="20">
        <f>IF($H$521=TRUE,H85*O85,IF($J$519&lt;168,H85*P85,IF($J$519&lt;336,H85*Q85,IF($J$519&lt;600,H85*R85,H85*S85))))</f>
        <v>0</v>
      </c>
      <c r="K85" s="51"/>
      <c r="L85" s="66"/>
      <c r="M85" s="7"/>
      <c r="N85" s="7"/>
      <c r="O85" s="7">
        <v>3.95</v>
      </c>
      <c r="P85" s="7">
        <v>4.95</v>
      </c>
      <c r="Q85" s="7">
        <v>4.75</v>
      </c>
      <c r="R85" s="7">
        <v>4.6000000000000005</v>
      </c>
      <c r="S85" s="7">
        <v>4.4000000000000004</v>
      </c>
    </row>
    <row r="86" spans="2:19" x14ac:dyDescent="0.3">
      <c r="B86" s="54" t="s">
        <v>36</v>
      </c>
      <c r="C86" s="17" t="s">
        <v>67</v>
      </c>
      <c r="D86" s="52" t="s">
        <v>71</v>
      </c>
      <c r="E86" s="18" t="s">
        <v>14</v>
      </c>
      <c r="F86" s="52">
        <v>2023</v>
      </c>
      <c r="G86" s="27" t="s">
        <v>21</v>
      </c>
      <c r="H86" s="19"/>
      <c r="I86" s="19"/>
      <c r="J86" s="20">
        <f>IF($H$521=TRUE,H86*O86,IF($J$519&lt;168,H86*P86,IF($J$519&lt;336,H86*Q86,IF($J$519&lt;600,H86*R86,H86*S86))))</f>
        <v>0</v>
      </c>
      <c r="K86" s="51"/>
      <c r="L86" s="66"/>
      <c r="M86" s="7"/>
      <c r="N86" s="7"/>
      <c r="O86" s="7">
        <v>6</v>
      </c>
      <c r="P86" s="7">
        <v>7</v>
      </c>
      <c r="Q86" s="7">
        <v>6.8</v>
      </c>
      <c r="R86" s="7">
        <v>6.65</v>
      </c>
      <c r="S86" s="7">
        <v>6.45</v>
      </c>
    </row>
    <row r="87" spans="2:19" x14ac:dyDescent="0.3">
      <c r="B87" s="54" t="s">
        <v>36</v>
      </c>
      <c r="C87" s="17" t="s">
        <v>72</v>
      </c>
      <c r="D87" s="52" t="s">
        <v>73</v>
      </c>
      <c r="E87" s="18" t="s">
        <v>14</v>
      </c>
      <c r="F87" s="52">
        <v>2023</v>
      </c>
      <c r="G87" s="27" t="s">
        <v>21</v>
      </c>
      <c r="H87" s="19"/>
      <c r="I87" s="19"/>
      <c r="J87" s="20">
        <f>IF($H$521=TRUE,H87*O87,IF($J$519&lt;168,H87*P87,IF($J$519&lt;336,H87*Q87,IF($J$519&lt;600,H87*R87,H87*S87))))</f>
        <v>0</v>
      </c>
      <c r="K87" s="51"/>
      <c r="L87" s="66"/>
      <c r="M87" s="7"/>
      <c r="N87" s="7"/>
      <c r="O87" s="7">
        <v>6</v>
      </c>
      <c r="P87" s="7">
        <v>7</v>
      </c>
      <c r="Q87" s="7">
        <v>6.8</v>
      </c>
      <c r="R87" s="7">
        <v>6.65</v>
      </c>
      <c r="S87" s="7">
        <v>6.45</v>
      </c>
    </row>
    <row r="88" spans="2:19" x14ac:dyDescent="0.3">
      <c r="B88" s="54" t="s">
        <v>36</v>
      </c>
      <c r="C88" s="17" t="s">
        <v>72</v>
      </c>
      <c r="D88" s="52" t="s">
        <v>73</v>
      </c>
      <c r="E88" s="18" t="s">
        <v>39</v>
      </c>
      <c r="F88" s="52">
        <v>2021</v>
      </c>
      <c r="G88" s="27" t="s">
        <v>21</v>
      </c>
      <c r="H88" s="19"/>
      <c r="I88" s="19"/>
      <c r="J88" s="20">
        <f>IF($H$521=TRUE,H88*O88,IF($J$519&lt;168,H88*P88,IF($J$519&lt;336,H88*Q88,IF($J$519&lt;600,H88*R88,H88*S88))))</f>
        <v>0</v>
      </c>
      <c r="K88" s="51"/>
      <c r="L88" s="66"/>
      <c r="M88" s="7"/>
      <c r="N88" s="7"/>
      <c r="O88" s="7">
        <v>14.25</v>
      </c>
      <c r="P88" s="7">
        <v>16.25</v>
      </c>
      <c r="Q88" s="7">
        <v>15.85</v>
      </c>
      <c r="R88" s="7">
        <v>15.55</v>
      </c>
      <c r="S88" s="7">
        <v>15.15</v>
      </c>
    </row>
    <row r="89" spans="2:19" ht="23.1" customHeight="1" x14ac:dyDescent="0.45">
      <c r="B89" s="22" t="s">
        <v>80</v>
      </c>
      <c r="C89" s="23" t="s">
        <v>75</v>
      </c>
      <c r="D89" s="12"/>
      <c r="E89" s="12"/>
      <c r="F89" s="12"/>
      <c r="G89" s="31"/>
      <c r="H89" s="14">
        <f>H90+H91+H92+H93*2</f>
        <v>0</v>
      </c>
      <c r="I89" s="14">
        <f>I90+I91+I92+I93*2</f>
        <v>0</v>
      </c>
      <c r="J89" s="32"/>
      <c r="K89" s="51"/>
      <c r="L89" s="66"/>
      <c r="M89" s="7"/>
      <c r="N89" s="7"/>
      <c r="O89" s="7">
        <v>0</v>
      </c>
      <c r="P89" s="7">
        <v>0</v>
      </c>
      <c r="Q89" s="7">
        <v>0</v>
      </c>
      <c r="R89" s="7">
        <v>0</v>
      </c>
      <c r="S89" s="7">
        <v>0</v>
      </c>
    </row>
    <row r="90" spans="2:19" x14ac:dyDescent="0.3">
      <c r="B90" s="54" t="s">
        <v>36</v>
      </c>
      <c r="C90" s="17" t="s">
        <v>61</v>
      </c>
      <c r="D90" s="52" t="s">
        <v>76</v>
      </c>
      <c r="E90" s="18" t="s">
        <v>14</v>
      </c>
      <c r="F90" s="52" t="s">
        <v>491</v>
      </c>
      <c r="G90" s="27" t="s">
        <v>21</v>
      </c>
      <c r="H90" s="19"/>
      <c r="I90" s="19"/>
      <c r="J90" s="20">
        <f>IF($H$521=TRUE,H90*O90,IF($J$519&lt;168,H90*P90,IF($J$519&lt;336,H90*Q90,IF($J$519&lt;600,H90*R90,H90*S90))))</f>
        <v>0</v>
      </c>
      <c r="K90" s="51"/>
      <c r="L90" s="66"/>
      <c r="M90" s="7"/>
      <c r="N90" s="7"/>
      <c r="O90" s="7">
        <v>4.25</v>
      </c>
      <c r="P90" s="7">
        <v>5.25</v>
      </c>
      <c r="Q90" s="7">
        <v>5.05</v>
      </c>
      <c r="R90" s="7">
        <v>4.9000000000000004</v>
      </c>
      <c r="S90" s="7">
        <v>4.7</v>
      </c>
    </row>
    <row r="91" spans="2:19" x14ac:dyDescent="0.3">
      <c r="B91" s="54" t="s">
        <v>36</v>
      </c>
      <c r="C91" s="17" t="s">
        <v>78</v>
      </c>
      <c r="D91" s="52" t="s">
        <v>11</v>
      </c>
      <c r="E91" s="18" t="s">
        <v>14</v>
      </c>
      <c r="F91" s="52">
        <v>2023</v>
      </c>
      <c r="G91" s="27" t="s">
        <v>21</v>
      </c>
      <c r="H91" s="19"/>
      <c r="I91" s="19"/>
      <c r="J91" s="20">
        <f>IF($H$521=TRUE,H91*O91,IF($J$519&lt;168,H91*P91,IF($J$519&lt;336,H91*Q91,IF($J$519&lt;600,H91*R91,H91*S91))))</f>
        <v>0</v>
      </c>
      <c r="K91" s="51"/>
      <c r="L91" s="66"/>
      <c r="M91" s="7"/>
      <c r="N91" s="7"/>
      <c r="O91" s="7">
        <v>7.8000000000000007</v>
      </c>
      <c r="P91" s="7">
        <v>8.8000000000000007</v>
      </c>
      <c r="Q91" s="7">
        <v>8.6000000000000014</v>
      </c>
      <c r="R91" s="7">
        <v>8.4500000000000011</v>
      </c>
      <c r="S91" s="7">
        <v>8.25</v>
      </c>
    </row>
    <row r="92" spans="2:19" x14ac:dyDescent="0.3">
      <c r="B92" s="54" t="s">
        <v>36</v>
      </c>
      <c r="C92" s="17" t="s">
        <v>79</v>
      </c>
      <c r="D92" s="52" t="s">
        <v>11</v>
      </c>
      <c r="E92" s="18" t="s">
        <v>14</v>
      </c>
      <c r="F92" s="52">
        <v>2023</v>
      </c>
      <c r="G92" s="27" t="s">
        <v>21</v>
      </c>
      <c r="H92" s="19"/>
      <c r="I92" s="19"/>
      <c r="J92" s="20">
        <f>IF($H$521=TRUE,H92*O92,IF($J$519&lt;168,H92*P92,IF($J$519&lt;336,H92*Q92,IF($J$519&lt;600,H92*R92,H92*S92))))</f>
        <v>0</v>
      </c>
      <c r="K92" s="51"/>
      <c r="L92" s="66"/>
      <c r="M92" s="7"/>
      <c r="N92" s="7"/>
      <c r="O92" s="7">
        <v>8.5500000000000007</v>
      </c>
      <c r="P92" s="7">
        <v>9.5500000000000007</v>
      </c>
      <c r="Q92" s="7">
        <v>9.3500000000000014</v>
      </c>
      <c r="R92" s="7">
        <v>9.2000000000000011</v>
      </c>
      <c r="S92" s="7">
        <v>9</v>
      </c>
    </row>
    <row r="93" spans="2:19" x14ac:dyDescent="0.3">
      <c r="B93" s="54" t="s">
        <v>36</v>
      </c>
      <c r="C93" s="17" t="s">
        <v>79</v>
      </c>
      <c r="D93" s="52" t="s">
        <v>11</v>
      </c>
      <c r="E93" s="18" t="s">
        <v>39</v>
      </c>
      <c r="F93" s="52">
        <v>2024</v>
      </c>
      <c r="G93" s="27" t="s">
        <v>21</v>
      </c>
      <c r="H93" s="19"/>
      <c r="I93" s="19"/>
      <c r="J93" s="20">
        <f>IF($H$521=TRUE,H93*O93,IF($J$519&lt;168,H93*P93,IF($J$519&lt;336,H93*Q93,IF($J$519&lt;600,H93*R93,H93*S93))))</f>
        <v>0</v>
      </c>
      <c r="K93" s="51"/>
      <c r="L93" s="66"/>
      <c r="M93" s="7"/>
      <c r="N93" s="7"/>
      <c r="O93" s="7">
        <v>20.100000000000001</v>
      </c>
      <c r="P93" s="7">
        <v>22.1</v>
      </c>
      <c r="Q93" s="7">
        <v>21.700000000000003</v>
      </c>
      <c r="R93" s="7">
        <v>21.400000000000002</v>
      </c>
      <c r="S93" s="7">
        <v>21</v>
      </c>
    </row>
    <row r="94" spans="2:19" ht="23.1" customHeight="1" x14ac:dyDescent="0.45">
      <c r="B94" s="22" t="s">
        <v>89</v>
      </c>
      <c r="C94" s="23" t="s">
        <v>81</v>
      </c>
      <c r="D94" s="12"/>
      <c r="E94" s="12"/>
      <c r="F94" s="12"/>
      <c r="G94" s="31"/>
      <c r="H94" s="14">
        <f>H95+H96+H97+H98+H99+H100+H101*2+H102</f>
        <v>0</v>
      </c>
      <c r="I94" s="14">
        <f>I95+I96+I97+I98+I99+I100+I101*2+I102</f>
        <v>0</v>
      </c>
      <c r="J94" s="32"/>
      <c r="K94" s="51"/>
      <c r="L94" s="66"/>
      <c r="M94" s="7"/>
      <c r="N94" s="7"/>
      <c r="O94" s="7">
        <v>0</v>
      </c>
      <c r="P94" s="7">
        <v>0</v>
      </c>
      <c r="Q94" s="7">
        <v>0</v>
      </c>
      <c r="R94" s="7">
        <v>0</v>
      </c>
      <c r="S94" s="7">
        <v>0</v>
      </c>
    </row>
    <row r="95" spans="2:19" x14ac:dyDescent="0.3">
      <c r="B95" s="54" t="s">
        <v>36</v>
      </c>
      <c r="C95" s="17" t="s">
        <v>45</v>
      </c>
      <c r="D95" s="52" t="s">
        <v>82</v>
      </c>
      <c r="E95" s="18" t="s">
        <v>14</v>
      </c>
      <c r="F95" s="52">
        <v>2024</v>
      </c>
      <c r="G95" s="27" t="s">
        <v>15</v>
      </c>
      <c r="H95" s="19"/>
      <c r="I95" s="19"/>
      <c r="J95" s="20">
        <f>IF($H$521=TRUE,H95*O95,IF($J$519&lt;168,H95*P95,IF($J$519&lt;336,H95*Q95,IF($J$519&lt;600,H95*R95,H95*S95))))</f>
        <v>0</v>
      </c>
      <c r="K95" s="51"/>
      <c r="L95" s="66"/>
      <c r="M95" s="7"/>
      <c r="N95" s="7"/>
      <c r="O95" s="7">
        <v>6.9</v>
      </c>
      <c r="P95" s="7">
        <v>7.9</v>
      </c>
      <c r="Q95" s="7">
        <v>7.7</v>
      </c>
      <c r="R95" s="7">
        <v>7.5500000000000007</v>
      </c>
      <c r="S95" s="7">
        <v>7.3500000000000005</v>
      </c>
    </row>
    <row r="96" spans="2:19" x14ac:dyDescent="0.3">
      <c r="B96" s="54" t="s">
        <v>36</v>
      </c>
      <c r="C96" s="17" t="s">
        <v>67</v>
      </c>
      <c r="D96" s="52" t="s">
        <v>83</v>
      </c>
      <c r="E96" s="18" t="s">
        <v>14</v>
      </c>
      <c r="F96" s="52">
        <v>2024</v>
      </c>
      <c r="G96" s="27" t="s">
        <v>15</v>
      </c>
      <c r="H96" s="19"/>
      <c r="I96" s="19"/>
      <c r="J96" s="20">
        <f>IF($H$521=TRUE,H96*O96,IF($J$519&lt;168,H96*P96,IF($J$519&lt;336,H96*Q96,IF($J$519&lt;600,H96*R96,H96*S96))))</f>
        <v>0</v>
      </c>
      <c r="K96" s="51"/>
      <c r="L96" s="66"/>
      <c r="M96" s="7"/>
      <c r="N96" s="7"/>
      <c r="O96" s="7">
        <v>9.2000000000000011</v>
      </c>
      <c r="P96" s="7">
        <v>10.200000000000001</v>
      </c>
      <c r="Q96" s="7">
        <v>10.000000000000002</v>
      </c>
      <c r="R96" s="7">
        <v>9.8500000000000014</v>
      </c>
      <c r="S96" s="7">
        <v>9.65</v>
      </c>
    </row>
    <row r="97" spans="2:20" x14ac:dyDescent="0.3">
      <c r="B97" s="54" t="s">
        <v>36</v>
      </c>
      <c r="C97" s="17" t="s">
        <v>45</v>
      </c>
      <c r="D97" s="52" t="s">
        <v>11</v>
      </c>
      <c r="E97" s="18" t="s">
        <v>14</v>
      </c>
      <c r="F97" s="52">
        <v>2024</v>
      </c>
      <c r="G97" s="27" t="s">
        <v>21</v>
      </c>
      <c r="H97" s="19"/>
      <c r="I97" s="19"/>
      <c r="J97" s="20">
        <f>IF($H$521=TRUE,H97*O97,IF($J$519&lt;168,H97*P97,IF($J$519&lt;336,H97*Q97,IF($J$519&lt;600,H97*R97,H97*S97))))</f>
        <v>0</v>
      </c>
      <c r="K97" s="51"/>
      <c r="L97" s="66"/>
      <c r="M97" s="7"/>
      <c r="N97" s="7"/>
      <c r="O97" s="7">
        <v>5.8000000000000007</v>
      </c>
      <c r="P97" s="7">
        <v>6.8000000000000007</v>
      </c>
      <c r="Q97" s="7">
        <v>6.6000000000000005</v>
      </c>
      <c r="R97" s="7">
        <v>6.4500000000000011</v>
      </c>
      <c r="S97" s="7">
        <v>6.2500000000000009</v>
      </c>
    </row>
    <row r="98" spans="2:20" x14ac:dyDescent="0.3">
      <c r="B98" s="54" t="s">
        <v>36</v>
      </c>
      <c r="C98" s="17" t="s">
        <v>67</v>
      </c>
      <c r="D98" s="52" t="s">
        <v>83</v>
      </c>
      <c r="E98" s="18" t="s">
        <v>14</v>
      </c>
      <c r="F98" s="52">
        <v>2022</v>
      </c>
      <c r="G98" s="27" t="s">
        <v>21</v>
      </c>
      <c r="H98" s="19"/>
      <c r="I98" s="19"/>
      <c r="J98" s="20">
        <f>IF($H$521=TRUE,H98*O98,IF($J$519&lt;168,H98*P98,IF($J$519&lt;336,H98*Q98,IF($J$519&lt;600,H98*R98,H98*S98))))</f>
        <v>0</v>
      </c>
      <c r="K98" s="51"/>
      <c r="L98" s="66"/>
      <c r="M98" s="7"/>
      <c r="N98" s="7"/>
      <c r="O98" s="7">
        <v>7.95</v>
      </c>
      <c r="P98" s="7">
        <v>8.9499999999999993</v>
      </c>
      <c r="Q98" s="7">
        <v>8.75</v>
      </c>
      <c r="R98" s="7">
        <v>8.6</v>
      </c>
      <c r="S98" s="7">
        <v>8.3999999999999986</v>
      </c>
    </row>
    <row r="99" spans="2:20" x14ac:dyDescent="0.3">
      <c r="B99" s="54" t="s">
        <v>36</v>
      </c>
      <c r="C99" s="17" t="s">
        <v>78</v>
      </c>
      <c r="D99" s="52" t="s">
        <v>84</v>
      </c>
      <c r="E99" s="18" t="s">
        <v>14</v>
      </c>
      <c r="F99" s="52">
        <v>2023</v>
      </c>
      <c r="G99" s="27" t="s">
        <v>21</v>
      </c>
      <c r="H99" s="19"/>
      <c r="I99" s="19"/>
      <c r="J99" s="20">
        <f>IF($H$521=TRUE,H99*O99,IF($J$519&lt;168,H99*P99,IF($J$519&lt;336,H99*Q99,IF($J$519&lt;600,H99*R99,H99*S99))))</f>
        <v>0</v>
      </c>
      <c r="K99" s="51"/>
      <c r="L99" s="66"/>
      <c r="M99" s="7"/>
      <c r="N99" s="7"/>
      <c r="O99" s="7">
        <v>8.7000000000000011</v>
      </c>
      <c r="P99" s="7">
        <v>9.7000000000000011</v>
      </c>
      <c r="Q99" s="7">
        <v>9.5000000000000018</v>
      </c>
      <c r="R99" s="7">
        <v>9.3500000000000014</v>
      </c>
      <c r="S99" s="7">
        <v>9.15</v>
      </c>
    </row>
    <row r="100" spans="2:20" x14ac:dyDescent="0.3">
      <c r="B100" s="54" t="s">
        <v>36</v>
      </c>
      <c r="C100" s="17" t="s">
        <v>85</v>
      </c>
      <c r="D100" s="52" t="s">
        <v>86</v>
      </c>
      <c r="E100" s="18" t="s">
        <v>14</v>
      </c>
      <c r="F100" s="52">
        <v>2023</v>
      </c>
      <c r="G100" s="27" t="s">
        <v>21</v>
      </c>
      <c r="H100" s="19"/>
      <c r="I100" s="19"/>
      <c r="J100" s="20">
        <f>IF($H$521=TRUE,H100*O100,IF($J$519&lt;168,H100*P100,IF($J$519&lt;336,H100*Q100,IF($J$519&lt;600,H100*R100,H100*S100))))</f>
        <v>0</v>
      </c>
      <c r="K100" s="51"/>
      <c r="L100" s="66"/>
      <c r="M100" s="7"/>
      <c r="N100" s="7"/>
      <c r="O100" s="7">
        <v>13.25</v>
      </c>
      <c r="P100" s="7">
        <v>14.25</v>
      </c>
      <c r="Q100" s="7">
        <v>14.05</v>
      </c>
      <c r="R100" s="7">
        <v>13.9</v>
      </c>
      <c r="S100" s="7">
        <v>13.7</v>
      </c>
    </row>
    <row r="101" spans="2:20" x14ac:dyDescent="0.3">
      <c r="B101" s="54" t="s">
        <v>36</v>
      </c>
      <c r="C101" s="17" t="s">
        <v>85</v>
      </c>
      <c r="D101" s="52" t="s">
        <v>86</v>
      </c>
      <c r="E101" s="18" t="s">
        <v>39</v>
      </c>
      <c r="F101" s="52">
        <v>2023</v>
      </c>
      <c r="G101" s="27" t="s">
        <v>21</v>
      </c>
      <c r="H101" s="19"/>
      <c r="I101" s="19"/>
      <c r="J101" s="20">
        <f>IF($H$521=TRUE,H101*O101,IF($J$519&lt;168,H101*P101,IF($J$519&lt;336,H101*Q101,IF($J$519&lt;600,H101*R101,H101*S101))))</f>
        <v>0</v>
      </c>
      <c r="K101" s="51"/>
      <c r="L101" s="66"/>
      <c r="M101" s="7"/>
      <c r="N101" s="7"/>
      <c r="O101" s="7">
        <v>29.35</v>
      </c>
      <c r="P101" s="7">
        <v>31.35</v>
      </c>
      <c r="Q101" s="7">
        <v>30.950000000000003</v>
      </c>
      <c r="R101" s="7">
        <v>30.650000000000002</v>
      </c>
      <c r="S101" s="7">
        <v>30.25</v>
      </c>
    </row>
    <row r="102" spans="2:20" x14ac:dyDescent="0.3">
      <c r="B102" s="54" t="s">
        <v>36</v>
      </c>
      <c r="C102" s="17" t="s">
        <v>85</v>
      </c>
      <c r="D102" s="52" t="s">
        <v>87</v>
      </c>
      <c r="E102" s="18" t="s">
        <v>14</v>
      </c>
      <c r="F102" s="52" t="s">
        <v>88</v>
      </c>
      <c r="G102" s="27" t="s">
        <v>21</v>
      </c>
      <c r="H102" s="19"/>
      <c r="I102" s="19"/>
      <c r="J102" s="20">
        <f>IF($H$521=TRUE,H102*O102,IF($J$519&lt;168,H102*P102,IF($J$519&lt;336,H102*Q102,IF($J$519&lt;600,H102*R102,H102*S102))))</f>
        <v>0</v>
      </c>
      <c r="K102" s="51"/>
      <c r="L102" s="66"/>
      <c r="M102" s="7"/>
      <c r="N102" s="7"/>
      <c r="O102" s="7">
        <v>19.600000000000001</v>
      </c>
      <c r="P102" s="7">
        <v>20.6</v>
      </c>
      <c r="Q102" s="7">
        <v>20.400000000000002</v>
      </c>
      <c r="R102" s="7">
        <v>20.25</v>
      </c>
      <c r="S102" s="7">
        <v>20.05</v>
      </c>
    </row>
    <row r="103" spans="2:20" ht="23.1" customHeight="1" x14ac:dyDescent="0.45">
      <c r="B103" s="58" t="s">
        <v>492</v>
      </c>
      <c r="C103" s="59" t="s">
        <v>90</v>
      </c>
      <c r="D103" s="12"/>
      <c r="E103" s="12"/>
      <c r="F103" s="12"/>
      <c r="G103" s="31"/>
      <c r="H103" s="14">
        <f>H104+H105+H106+H107+H108+H109*2+H110+H111*2+H112</f>
        <v>0</v>
      </c>
      <c r="I103" s="14">
        <f>I104+I105+I106+I107+I108+I109*2+I110+I111*2+I112</f>
        <v>0</v>
      </c>
      <c r="J103" s="32"/>
      <c r="K103" s="51"/>
      <c r="L103" s="66"/>
      <c r="M103" s="7"/>
      <c r="N103" s="7"/>
      <c r="O103" s="7"/>
      <c r="P103" s="7"/>
      <c r="Q103" s="7"/>
      <c r="R103" s="7"/>
      <c r="S103" s="7"/>
      <c r="T103" s="66"/>
    </row>
    <row r="104" spans="2:20" x14ac:dyDescent="0.3">
      <c r="B104" s="54" t="s">
        <v>11</v>
      </c>
      <c r="C104" s="17" t="s">
        <v>91</v>
      </c>
      <c r="D104" s="52" t="s">
        <v>11</v>
      </c>
      <c r="E104" s="18" t="s">
        <v>14</v>
      </c>
      <c r="F104" s="52">
        <v>2022</v>
      </c>
      <c r="G104" s="27" t="s">
        <v>15</v>
      </c>
      <c r="H104" s="19"/>
      <c r="I104" s="19"/>
      <c r="J104" s="20">
        <f>IF($H$521=TRUE,H104*O104,IF($J$519&lt;168,H104*P104,IF($J$519&lt;336,H104*Q104,IF($J$519&lt;600,H104*R104,H104*S104))))</f>
        <v>0</v>
      </c>
      <c r="K104" s="51"/>
      <c r="L104" s="66"/>
      <c r="M104" s="7"/>
      <c r="N104" s="7"/>
      <c r="O104" s="7">
        <v>9.75</v>
      </c>
      <c r="P104" s="7">
        <v>10.75</v>
      </c>
      <c r="Q104" s="7">
        <v>10.55</v>
      </c>
      <c r="R104" s="7">
        <v>10.4</v>
      </c>
      <c r="S104" s="7">
        <v>10.199999999999999</v>
      </c>
    </row>
    <row r="105" spans="2:20" x14ac:dyDescent="0.3">
      <c r="B105" s="54" t="s">
        <v>36</v>
      </c>
      <c r="C105" s="17" t="s">
        <v>92</v>
      </c>
      <c r="D105" s="52" t="s">
        <v>93</v>
      </c>
      <c r="E105" s="18" t="s">
        <v>14</v>
      </c>
      <c r="F105" s="52">
        <v>2024</v>
      </c>
      <c r="G105" s="27" t="s">
        <v>15</v>
      </c>
      <c r="H105" s="19"/>
      <c r="I105" s="19"/>
      <c r="J105" s="20">
        <f>IF($H$521=TRUE,H105*O105,IF($J$519&lt;168,H105*P105,IF($J$519&lt;336,H105*Q105,IF($J$519&lt;600,H105*R105,H105*S105))))</f>
        <v>0</v>
      </c>
      <c r="K105" s="51"/>
      <c r="L105" s="66"/>
      <c r="M105" s="7"/>
      <c r="N105" s="7"/>
      <c r="O105" s="7">
        <v>4.95</v>
      </c>
      <c r="P105" s="7">
        <v>5.95</v>
      </c>
      <c r="Q105" s="7">
        <v>5.75</v>
      </c>
      <c r="R105" s="7">
        <v>5.6000000000000005</v>
      </c>
      <c r="S105" s="7">
        <v>5.4</v>
      </c>
    </row>
    <row r="106" spans="2:20" x14ac:dyDescent="0.3">
      <c r="B106" s="54" t="s">
        <v>36</v>
      </c>
      <c r="C106" s="17" t="s">
        <v>94</v>
      </c>
      <c r="D106" s="52" t="s">
        <v>95</v>
      </c>
      <c r="E106" s="18" t="s">
        <v>14</v>
      </c>
      <c r="F106" s="52">
        <v>2023</v>
      </c>
      <c r="G106" s="27" t="s">
        <v>21</v>
      </c>
      <c r="H106" s="19"/>
      <c r="I106" s="19"/>
      <c r="J106" s="20">
        <f>IF($H$521=TRUE,H106*O106,IF($J$519&lt;168,H106*P106,IF($J$519&lt;336,H106*Q106,IF($J$519&lt;600,H106*R106,H106*S106))))</f>
        <v>0</v>
      </c>
      <c r="K106" s="51"/>
      <c r="L106" s="66"/>
      <c r="M106" s="7"/>
      <c r="N106" s="7"/>
      <c r="O106" s="7">
        <v>4.95</v>
      </c>
      <c r="P106" s="7">
        <v>5.95</v>
      </c>
      <c r="Q106" s="7">
        <v>5.75</v>
      </c>
      <c r="R106" s="7">
        <v>5.6000000000000005</v>
      </c>
      <c r="S106" s="7">
        <v>5.4</v>
      </c>
    </row>
    <row r="107" spans="2:20" x14ac:dyDescent="0.3">
      <c r="B107" s="54" t="s">
        <v>36</v>
      </c>
      <c r="C107" s="17" t="s">
        <v>92</v>
      </c>
      <c r="D107" s="52" t="s">
        <v>93</v>
      </c>
      <c r="E107" s="18" t="s">
        <v>14</v>
      </c>
      <c r="F107" s="52">
        <v>2023</v>
      </c>
      <c r="G107" s="27" t="s">
        <v>21</v>
      </c>
      <c r="H107" s="19"/>
      <c r="I107" s="19"/>
      <c r="J107" s="20">
        <f>IF($H$521=TRUE,H107*O107,IF($J$519&lt;168,H107*P107,IF($J$519&lt;336,H107*Q107,IF($J$519&lt;600,H107*R107,H107*S107))))</f>
        <v>0</v>
      </c>
      <c r="K107" s="51"/>
      <c r="L107" s="66"/>
      <c r="M107" s="7"/>
      <c r="N107" s="7"/>
      <c r="O107" s="7">
        <v>4.95</v>
      </c>
      <c r="P107" s="7">
        <v>5.95</v>
      </c>
      <c r="Q107" s="7">
        <v>5.75</v>
      </c>
      <c r="R107" s="7">
        <v>5.6000000000000005</v>
      </c>
      <c r="S107" s="7">
        <v>5.4</v>
      </c>
    </row>
    <row r="108" spans="2:20" x14ac:dyDescent="0.3">
      <c r="B108" s="54" t="s">
        <v>36</v>
      </c>
      <c r="C108" s="17" t="s">
        <v>96</v>
      </c>
      <c r="D108" s="52" t="s">
        <v>97</v>
      </c>
      <c r="E108" s="18" t="s">
        <v>14</v>
      </c>
      <c r="F108" s="52">
        <v>2024</v>
      </c>
      <c r="G108" s="27" t="s">
        <v>21</v>
      </c>
      <c r="H108" s="19"/>
      <c r="I108" s="19"/>
      <c r="J108" s="20">
        <f>IF($H$521=TRUE,H108*O108,IF($J$519&lt;168,H108*P108,IF($J$519&lt;336,H108*Q108,IF($J$519&lt;600,H108*R108,H108*S108))))</f>
        <v>0</v>
      </c>
      <c r="K108" s="51"/>
      <c r="L108" s="66"/>
      <c r="M108" s="7"/>
      <c r="N108" s="7"/>
      <c r="O108" s="7">
        <v>7.45</v>
      </c>
      <c r="P108" s="7">
        <v>8.4499999999999993</v>
      </c>
      <c r="Q108" s="7">
        <v>8.25</v>
      </c>
      <c r="R108" s="7">
        <v>8.1</v>
      </c>
      <c r="S108" s="7">
        <v>7.8999999999999995</v>
      </c>
    </row>
    <row r="109" spans="2:20" x14ac:dyDescent="0.3">
      <c r="B109" s="54" t="s">
        <v>36</v>
      </c>
      <c r="C109" s="17" t="s">
        <v>96</v>
      </c>
      <c r="D109" s="52" t="s">
        <v>97</v>
      </c>
      <c r="E109" s="18" t="s">
        <v>39</v>
      </c>
      <c r="F109" s="52">
        <v>2022</v>
      </c>
      <c r="G109" s="27" t="s">
        <v>21</v>
      </c>
      <c r="H109" s="19"/>
      <c r="I109" s="19"/>
      <c r="J109" s="20">
        <f>IF($H$521=TRUE,H109*O109,IF($J$519&lt;168,H109*P109,IF($J$519&lt;336,H109*Q109,IF($J$519&lt;600,H109*R109,H109*S109))))</f>
        <v>0</v>
      </c>
      <c r="K109" s="51"/>
      <c r="L109" s="66"/>
      <c r="M109" s="7"/>
      <c r="N109" s="7"/>
      <c r="O109" s="7">
        <v>15.8</v>
      </c>
      <c r="P109" s="7">
        <v>17.8</v>
      </c>
      <c r="Q109" s="7">
        <v>17.400000000000002</v>
      </c>
      <c r="R109" s="7">
        <v>17.100000000000001</v>
      </c>
      <c r="S109" s="7">
        <v>16.7</v>
      </c>
    </row>
    <row r="110" spans="2:20" x14ac:dyDescent="0.3">
      <c r="B110" s="54" t="s">
        <v>36</v>
      </c>
      <c r="C110" s="17" t="s">
        <v>96</v>
      </c>
      <c r="D110" s="52" t="s">
        <v>98</v>
      </c>
      <c r="E110" s="18" t="s">
        <v>14</v>
      </c>
      <c r="F110" s="52">
        <v>2022</v>
      </c>
      <c r="G110" s="27" t="s">
        <v>21</v>
      </c>
      <c r="H110" s="19"/>
      <c r="I110" s="19"/>
      <c r="J110" s="20">
        <f>IF($H$521=TRUE,H110*O110,IF($J$519&lt;168,H110*P110,IF($J$519&lt;336,H110*Q110,IF($J$519&lt;600,H110*R110,H110*S110))))</f>
        <v>0</v>
      </c>
      <c r="K110" s="51"/>
      <c r="L110" s="66"/>
      <c r="M110" s="7"/>
      <c r="N110" s="7"/>
      <c r="O110" s="7">
        <v>8.5</v>
      </c>
      <c r="P110" s="7">
        <v>9.5</v>
      </c>
      <c r="Q110" s="7">
        <v>9.3000000000000007</v>
      </c>
      <c r="R110" s="7">
        <v>9.15</v>
      </c>
      <c r="S110" s="7">
        <v>8.9499999999999993</v>
      </c>
    </row>
    <row r="111" spans="2:20" x14ac:dyDescent="0.3">
      <c r="B111" s="54" t="s">
        <v>36</v>
      </c>
      <c r="C111" s="17" t="s">
        <v>96</v>
      </c>
      <c r="D111" s="52" t="s">
        <v>98</v>
      </c>
      <c r="E111" s="18" t="s">
        <v>39</v>
      </c>
      <c r="F111" s="52">
        <v>2023</v>
      </c>
      <c r="G111" s="27" t="s">
        <v>21</v>
      </c>
      <c r="H111" s="19"/>
      <c r="I111" s="19"/>
      <c r="J111" s="20">
        <f>IF($H$521=TRUE,H111*O111,IF($J$519&lt;168,H111*P111,IF($J$519&lt;336,H111*Q111,IF($J$519&lt;600,H111*R111,H111*S111))))</f>
        <v>0</v>
      </c>
      <c r="K111" s="51"/>
      <c r="L111" s="66"/>
      <c r="M111" s="7"/>
      <c r="N111" s="7"/>
      <c r="O111" s="7">
        <v>17.900000000000002</v>
      </c>
      <c r="P111" s="7">
        <v>19.900000000000002</v>
      </c>
      <c r="Q111" s="7">
        <v>19.500000000000004</v>
      </c>
      <c r="R111" s="7">
        <v>19.200000000000003</v>
      </c>
      <c r="S111" s="7">
        <v>18.8</v>
      </c>
    </row>
    <row r="112" spans="2:20" x14ac:dyDescent="0.3">
      <c r="B112" s="54" t="s">
        <v>36</v>
      </c>
      <c r="C112" s="17" t="s">
        <v>96</v>
      </c>
      <c r="D112" s="52" t="s">
        <v>99</v>
      </c>
      <c r="E112" s="18" t="s">
        <v>14</v>
      </c>
      <c r="F112" s="52">
        <v>2021</v>
      </c>
      <c r="G112" s="27" t="s">
        <v>21</v>
      </c>
      <c r="H112" s="19"/>
      <c r="I112" s="19"/>
      <c r="J112" s="20">
        <f>IF($H$521=TRUE,H112*O112,IF($J$519&lt;168,H112*P112,IF($J$519&lt;336,H112*Q112,IF($J$519&lt;600,H112*R112,H112*S112))))</f>
        <v>0</v>
      </c>
      <c r="K112" s="51"/>
      <c r="L112" s="66"/>
      <c r="M112" s="7"/>
      <c r="N112" s="7"/>
      <c r="O112" s="7">
        <v>9.75</v>
      </c>
      <c r="P112" s="7">
        <v>10.75</v>
      </c>
      <c r="Q112" s="7">
        <v>10.55</v>
      </c>
      <c r="R112" s="7">
        <v>10.4</v>
      </c>
      <c r="S112" s="7">
        <v>10.199999999999999</v>
      </c>
    </row>
    <row r="113" spans="2:19" ht="23.1" customHeight="1" x14ac:dyDescent="0.45">
      <c r="B113" s="22">
        <v>11</v>
      </c>
      <c r="C113" s="23" t="s">
        <v>100</v>
      </c>
      <c r="D113" s="12"/>
      <c r="E113" s="12"/>
      <c r="F113" s="12"/>
      <c r="G113" s="31"/>
      <c r="H113" s="14">
        <f>H114+H115+H116+H117+H118+H119+H120*2+H121*4+H122+H123*2+H124+H125+H126*5</f>
        <v>0</v>
      </c>
      <c r="I113" s="14">
        <f>I114+I115+I116+I117+I118+I119+I120*2+I121*4+I122+I123*2+I124+I125+I126*5</f>
        <v>0</v>
      </c>
      <c r="J113" s="32"/>
      <c r="K113" s="51"/>
      <c r="L113" s="66"/>
      <c r="M113" s="7"/>
      <c r="N113" s="7"/>
      <c r="O113" s="7">
        <v>0</v>
      </c>
      <c r="P113" s="7">
        <v>0</v>
      </c>
      <c r="Q113" s="7">
        <v>0</v>
      </c>
      <c r="R113" s="7">
        <v>0</v>
      </c>
      <c r="S113" s="7">
        <v>0</v>
      </c>
    </row>
    <row r="114" spans="2:19" x14ac:dyDescent="0.3">
      <c r="B114" s="54" t="s">
        <v>36</v>
      </c>
      <c r="C114" s="17" t="s">
        <v>92</v>
      </c>
      <c r="D114" s="52" t="s">
        <v>544</v>
      </c>
      <c r="E114" s="18" t="s">
        <v>14</v>
      </c>
      <c r="F114" s="52">
        <v>2024</v>
      </c>
      <c r="G114" s="27" t="s">
        <v>15</v>
      </c>
      <c r="H114" s="19"/>
      <c r="I114" s="19"/>
      <c r="J114" s="20">
        <f>IF($H$521=TRUE,H114*O114,IF($J$519&lt;168,H114*P114,IF($J$519&lt;336,H114*Q114,IF($J$519&lt;600,H114*R114,H114*S114))))</f>
        <v>0</v>
      </c>
      <c r="K114" s="51"/>
      <c r="L114" s="66"/>
      <c r="M114" s="7"/>
      <c r="N114" s="7"/>
      <c r="O114" s="7">
        <v>5.95</v>
      </c>
      <c r="P114" s="7">
        <v>6.95</v>
      </c>
      <c r="Q114" s="7">
        <v>6.75</v>
      </c>
      <c r="R114" s="7">
        <v>6.6000000000000005</v>
      </c>
      <c r="S114" s="7">
        <v>6.4</v>
      </c>
    </row>
    <row r="115" spans="2:19" x14ac:dyDescent="0.3">
      <c r="B115" s="54" t="s">
        <v>36</v>
      </c>
      <c r="C115" s="17" t="s">
        <v>92</v>
      </c>
      <c r="D115" s="52" t="s">
        <v>101</v>
      </c>
      <c r="E115" s="18" t="s">
        <v>14</v>
      </c>
      <c r="F115" s="52">
        <v>2022</v>
      </c>
      <c r="G115" s="27" t="s">
        <v>15</v>
      </c>
      <c r="H115" s="19"/>
      <c r="I115" s="19"/>
      <c r="J115" s="20">
        <f>IF($H$521=TRUE,H115*O115,IF($J$519&lt;168,H115*P115,IF($J$519&lt;336,H115*Q115,IF($J$519&lt;600,H115*R115,H115*S115))))</f>
        <v>0</v>
      </c>
      <c r="K115" s="51"/>
      <c r="L115" s="66"/>
      <c r="M115" s="7"/>
      <c r="N115" s="7"/>
      <c r="O115" s="7">
        <v>11.350000000000001</v>
      </c>
      <c r="P115" s="7">
        <v>12.350000000000001</v>
      </c>
      <c r="Q115" s="7">
        <v>12.150000000000002</v>
      </c>
      <c r="R115" s="7">
        <v>12.000000000000002</v>
      </c>
      <c r="S115" s="7">
        <v>11.8</v>
      </c>
    </row>
    <row r="116" spans="2:19" x14ac:dyDescent="0.3">
      <c r="B116" s="54" t="s">
        <v>36</v>
      </c>
      <c r="C116" s="17" t="s">
        <v>92</v>
      </c>
      <c r="D116" s="52" t="s">
        <v>102</v>
      </c>
      <c r="E116" s="18" t="s">
        <v>14</v>
      </c>
      <c r="F116" s="52">
        <v>2021</v>
      </c>
      <c r="G116" s="27" t="s">
        <v>15</v>
      </c>
      <c r="H116" s="19"/>
      <c r="I116" s="19"/>
      <c r="J116" s="20">
        <f>IF($H$521=TRUE,H116*O116,IF($J$519&lt;168,H116*P116,IF($J$519&lt;336,H116*Q116,IF($J$519&lt;600,H116*R116,H116*S116))))</f>
        <v>0</v>
      </c>
      <c r="K116" s="51"/>
      <c r="L116" s="66"/>
      <c r="M116" s="7"/>
      <c r="N116" s="7"/>
      <c r="O116" s="7">
        <v>18.95</v>
      </c>
      <c r="P116" s="7">
        <v>19.95</v>
      </c>
      <c r="Q116" s="7">
        <v>19.75</v>
      </c>
      <c r="R116" s="7">
        <v>19.599999999999998</v>
      </c>
      <c r="S116" s="7">
        <v>19.399999999999999</v>
      </c>
    </row>
    <row r="117" spans="2:19" x14ac:dyDescent="0.3">
      <c r="B117" s="54" t="s">
        <v>36</v>
      </c>
      <c r="C117" s="17" t="s">
        <v>92</v>
      </c>
      <c r="D117" s="52" t="s">
        <v>493</v>
      </c>
      <c r="E117" s="18" t="s">
        <v>14</v>
      </c>
      <c r="F117" s="52">
        <v>2024</v>
      </c>
      <c r="G117" s="27" t="s">
        <v>21</v>
      </c>
      <c r="H117" s="19"/>
      <c r="I117" s="19"/>
      <c r="J117" s="20">
        <f>IF($H$521=TRUE,H117*O117,IF($J$519&lt;168,H117*P117,IF($J$519&lt;336,H117*Q117,IF($J$519&lt;600,H117*R117,H117*S117))))</f>
        <v>0</v>
      </c>
      <c r="K117" s="51"/>
      <c r="L117" s="66"/>
      <c r="M117" s="7"/>
      <c r="N117" s="7"/>
      <c r="O117" s="7">
        <v>5.65</v>
      </c>
      <c r="P117" s="7">
        <v>6.65</v>
      </c>
      <c r="Q117" s="7">
        <v>6.45</v>
      </c>
      <c r="R117" s="7">
        <v>6.3000000000000007</v>
      </c>
      <c r="S117" s="7">
        <v>6.1000000000000005</v>
      </c>
    </row>
    <row r="118" spans="2:19" x14ac:dyDescent="0.3">
      <c r="B118" s="54" t="s">
        <v>36</v>
      </c>
      <c r="C118" s="17" t="s">
        <v>92</v>
      </c>
      <c r="D118" s="52" t="s">
        <v>104</v>
      </c>
      <c r="E118" s="18" t="s">
        <v>14</v>
      </c>
      <c r="F118" s="52">
        <v>2024</v>
      </c>
      <c r="G118" s="27" t="s">
        <v>21</v>
      </c>
      <c r="H118" s="19"/>
      <c r="I118" s="19"/>
      <c r="J118" s="20">
        <f>IF($H$521=TRUE,H118*O118,IF($J$519&lt;168,H118*P118,IF($J$519&lt;336,H118*Q118,IF($J$519&lt;600,H118*R118,H118*S118))))</f>
        <v>0</v>
      </c>
      <c r="K118" s="51"/>
      <c r="L118" s="66"/>
      <c r="M118" s="7"/>
      <c r="N118" s="7"/>
      <c r="O118" s="7">
        <v>5.95</v>
      </c>
      <c r="P118" s="7">
        <v>6.95</v>
      </c>
      <c r="Q118" s="7">
        <v>6.75</v>
      </c>
      <c r="R118" s="7">
        <v>6.6000000000000005</v>
      </c>
      <c r="S118" s="7">
        <v>6.4</v>
      </c>
    </row>
    <row r="119" spans="2:19" x14ac:dyDescent="0.3">
      <c r="B119" s="54" t="s">
        <v>36</v>
      </c>
      <c r="C119" s="17" t="s">
        <v>92</v>
      </c>
      <c r="D119" s="52" t="s">
        <v>544</v>
      </c>
      <c r="E119" s="18" t="s">
        <v>14</v>
      </c>
      <c r="F119" s="52">
        <v>2022</v>
      </c>
      <c r="G119" s="27" t="s">
        <v>21</v>
      </c>
      <c r="H119" s="19"/>
      <c r="I119" s="19"/>
      <c r="J119" s="20">
        <f>IF($H$521=TRUE,H119*O119,IF($J$519&lt;168,H119*P119,IF($J$519&lt;336,H119*Q119,IF($J$519&lt;600,H119*R119,H119*S119))))</f>
        <v>0</v>
      </c>
      <c r="K119" s="51"/>
      <c r="L119" s="66"/>
      <c r="M119" s="7"/>
      <c r="N119" s="7"/>
      <c r="O119" s="7">
        <v>5.95</v>
      </c>
      <c r="P119" s="7">
        <v>6.95</v>
      </c>
      <c r="Q119" s="7">
        <v>6.75</v>
      </c>
      <c r="R119" s="7">
        <v>6.6000000000000005</v>
      </c>
      <c r="S119" s="7">
        <v>6.4</v>
      </c>
    </row>
    <row r="120" spans="2:19" x14ac:dyDescent="0.3">
      <c r="B120" s="54" t="s">
        <v>36</v>
      </c>
      <c r="C120" s="17" t="s">
        <v>92</v>
      </c>
      <c r="D120" s="52" t="s">
        <v>544</v>
      </c>
      <c r="E120" s="18" t="s">
        <v>39</v>
      </c>
      <c r="F120" s="52">
        <v>2023</v>
      </c>
      <c r="G120" s="27" t="s">
        <v>21</v>
      </c>
      <c r="H120" s="19"/>
      <c r="I120" s="19"/>
      <c r="J120" s="20">
        <f>IF($H$521=TRUE,H120*O120,IF($J$519&lt;168,H120*P120,IF($J$519&lt;336,H120*Q120,IF($J$519&lt;600,H120*R120,H120*S120))))</f>
        <v>0</v>
      </c>
      <c r="K120" s="51"/>
      <c r="L120" s="66"/>
      <c r="M120" s="7"/>
      <c r="N120" s="7"/>
      <c r="O120" s="7">
        <v>14.8</v>
      </c>
      <c r="P120" s="7">
        <v>16.8</v>
      </c>
      <c r="Q120" s="7">
        <v>16.400000000000002</v>
      </c>
      <c r="R120" s="7">
        <v>16.100000000000001</v>
      </c>
      <c r="S120" s="7">
        <v>15.700000000000001</v>
      </c>
    </row>
    <row r="121" spans="2:19" x14ac:dyDescent="0.3">
      <c r="B121" s="54" t="s">
        <v>36</v>
      </c>
      <c r="C121" s="17" t="s">
        <v>92</v>
      </c>
      <c r="D121" s="52" t="s">
        <v>544</v>
      </c>
      <c r="E121" s="18" t="s">
        <v>103</v>
      </c>
      <c r="F121" s="52">
        <v>2022</v>
      </c>
      <c r="G121" s="27" t="s">
        <v>21</v>
      </c>
      <c r="H121" s="19"/>
      <c r="I121" s="19"/>
      <c r="J121" s="20">
        <f>IF($H$521=TRUE,H121*O121,IF($J$519&lt;168,H121*P121,IF($J$519&lt;336,H121*Q121,IF($J$519&lt;600,H121*R121,H121*S121))))</f>
        <v>0</v>
      </c>
      <c r="K121" s="51"/>
      <c r="L121" s="66"/>
      <c r="M121" s="7"/>
      <c r="N121" s="7"/>
      <c r="O121" s="7">
        <v>39.150000000000006</v>
      </c>
      <c r="P121" s="7">
        <v>42.150000000000006</v>
      </c>
      <c r="Q121" s="7">
        <v>41.550000000000004</v>
      </c>
      <c r="R121" s="7">
        <v>41.100000000000009</v>
      </c>
      <c r="S121" s="7">
        <v>40.500000000000007</v>
      </c>
    </row>
    <row r="122" spans="2:19" x14ac:dyDescent="0.3">
      <c r="B122" s="54" t="s">
        <v>36</v>
      </c>
      <c r="C122" s="17" t="s">
        <v>92</v>
      </c>
      <c r="D122" s="52" t="s">
        <v>105</v>
      </c>
      <c r="E122" s="18" t="s">
        <v>14</v>
      </c>
      <c r="F122" s="52">
        <v>2022</v>
      </c>
      <c r="G122" s="27" t="s">
        <v>21</v>
      </c>
      <c r="H122" s="19"/>
      <c r="I122" s="19"/>
      <c r="J122" s="20">
        <f>IF($H$521=TRUE,H122*O122,IF($J$519&lt;168,H122*P122,IF($J$519&lt;336,H122*Q122,IF($J$519&lt;600,H122*R122,H122*S122))))</f>
        <v>0</v>
      </c>
      <c r="K122" s="51"/>
      <c r="L122" s="66"/>
      <c r="M122" s="7"/>
      <c r="N122" s="7"/>
      <c r="O122" s="7">
        <v>8.2000000000000011</v>
      </c>
      <c r="P122" s="7">
        <v>9.2000000000000011</v>
      </c>
      <c r="Q122" s="7">
        <v>9.0000000000000018</v>
      </c>
      <c r="R122" s="7">
        <v>8.8500000000000014</v>
      </c>
      <c r="S122" s="7">
        <v>8.65</v>
      </c>
    </row>
    <row r="123" spans="2:19" x14ac:dyDescent="0.3">
      <c r="B123" s="54" t="s">
        <v>36</v>
      </c>
      <c r="C123" s="17" t="s">
        <v>92</v>
      </c>
      <c r="D123" s="52" t="s">
        <v>105</v>
      </c>
      <c r="E123" s="18" t="s">
        <v>39</v>
      </c>
      <c r="F123" s="52">
        <v>2020</v>
      </c>
      <c r="G123" s="27" t="s">
        <v>21</v>
      </c>
      <c r="H123" s="19"/>
      <c r="I123" s="19"/>
      <c r="J123" s="20">
        <f>IF($H$521=TRUE,H123*O123,IF($J$519&lt;168,H123*P123,IF($J$519&lt;336,H123*Q123,IF($J$519&lt;600,H123*R123,H123*S123))))</f>
        <v>0</v>
      </c>
      <c r="K123" s="51"/>
      <c r="L123" s="66"/>
      <c r="M123" s="7"/>
      <c r="N123" s="7"/>
      <c r="O123" s="7">
        <v>20.5</v>
      </c>
      <c r="P123" s="7">
        <v>22.5</v>
      </c>
      <c r="Q123" s="7">
        <v>22.1</v>
      </c>
      <c r="R123" s="7">
        <v>21.8</v>
      </c>
      <c r="S123" s="7">
        <v>21.4</v>
      </c>
    </row>
    <row r="124" spans="2:19" x14ac:dyDescent="0.3">
      <c r="B124" s="54" t="s">
        <v>36</v>
      </c>
      <c r="C124" s="17" t="s">
        <v>92</v>
      </c>
      <c r="D124" s="52" t="s">
        <v>101</v>
      </c>
      <c r="E124" s="18" t="s">
        <v>14</v>
      </c>
      <c r="F124" s="52">
        <v>2022</v>
      </c>
      <c r="G124" s="27" t="s">
        <v>21</v>
      </c>
      <c r="H124" s="19"/>
      <c r="I124" s="19"/>
      <c r="J124" s="20">
        <f>IF($H$521=TRUE,H124*O124,IF($J$519&lt;168,H124*P124,IF($J$519&lt;336,H124*Q124,IF($J$519&lt;600,H124*R124,H124*S124))))</f>
        <v>0</v>
      </c>
      <c r="K124" s="51"/>
      <c r="L124" s="66"/>
      <c r="M124" s="7"/>
      <c r="N124" s="7"/>
      <c r="O124" s="7">
        <v>11.350000000000001</v>
      </c>
      <c r="P124" s="7">
        <v>12.350000000000001</v>
      </c>
      <c r="Q124" s="7">
        <v>12.150000000000002</v>
      </c>
      <c r="R124" s="7">
        <v>12.000000000000002</v>
      </c>
      <c r="S124" s="7">
        <v>11.8</v>
      </c>
    </row>
    <row r="125" spans="2:19" x14ac:dyDescent="0.3">
      <c r="B125" s="54" t="s">
        <v>36</v>
      </c>
      <c r="C125" s="17" t="s">
        <v>92</v>
      </c>
      <c r="D125" s="52" t="s">
        <v>106</v>
      </c>
      <c r="E125" s="18" t="s">
        <v>14</v>
      </c>
      <c r="F125" s="52">
        <v>2022</v>
      </c>
      <c r="G125" s="27" t="s">
        <v>21</v>
      </c>
      <c r="H125" s="19"/>
      <c r="I125" s="19"/>
      <c r="J125" s="20">
        <f>IF($H$521=TRUE,H125*O125,IF($J$519&lt;168,H125*P125,IF($J$519&lt;336,H125*Q125,IF($J$519&lt;600,H125*R125,H125*S125))))</f>
        <v>0</v>
      </c>
      <c r="K125" s="51"/>
      <c r="L125" s="66"/>
      <c r="M125" s="7"/>
      <c r="N125" s="7"/>
      <c r="O125" s="7">
        <v>18.95</v>
      </c>
      <c r="P125" s="7">
        <v>19.95</v>
      </c>
      <c r="Q125" s="7">
        <v>19.75</v>
      </c>
      <c r="R125" s="7">
        <v>19.599999999999998</v>
      </c>
      <c r="S125" s="7">
        <v>19.399999999999999</v>
      </c>
    </row>
    <row r="126" spans="2:19" x14ac:dyDescent="0.3">
      <c r="B126" s="54" t="s">
        <v>36</v>
      </c>
      <c r="C126" s="17" t="s">
        <v>92</v>
      </c>
      <c r="D126" s="52" t="s">
        <v>107</v>
      </c>
      <c r="E126" s="18" t="s">
        <v>63</v>
      </c>
      <c r="F126" s="52" t="s">
        <v>64</v>
      </c>
      <c r="G126" s="27" t="s">
        <v>21</v>
      </c>
      <c r="H126" s="19"/>
      <c r="I126" s="19"/>
      <c r="J126" s="20">
        <f>IF($H$521=TRUE,H126*O126,IF($J$519&lt;168,H126*P126,IF($J$519&lt;336,H126*Q126,IF($J$519&lt;600,H126*R126,H126*S126))))</f>
        <v>0</v>
      </c>
      <c r="K126" s="51"/>
      <c r="L126" s="66"/>
      <c r="M126" s="7"/>
      <c r="N126" s="7"/>
      <c r="O126" s="7">
        <v>14.350000000000001</v>
      </c>
      <c r="P126" s="7">
        <v>19.350000000000001</v>
      </c>
      <c r="Q126" s="7">
        <v>18.350000000000001</v>
      </c>
      <c r="R126" s="7">
        <v>17.600000000000001</v>
      </c>
      <c r="S126" s="7">
        <v>16.600000000000001</v>
      </c>
    </row>
    <row r="127" spans="2:19" ht="23.1" customHeight="1" x14ac:dyDescent="0.45">
      <c r="B127" s="22" t="s">
        <v>117</v>
      </c>
      <c r="C127" s="23" t="s">
        <v>108</v>
      </c>
      <c r="D127" s="12"/>
      <c r="E127" s="12"/>
      <c r="F127" s="12"/>
      <c r="G127" s="31"/>
      <c r="H127" s="14">
        <f>H128+H129+H130+H131+H132+H133*2+H134+H135*2+H136</f>
        <v>0</v>
      </c>
      <c r="I127" s="14">
        <f>I128+I129+I130+I131+I132+I133*2+I134+I135*2+I136</f>
        <v>0</v>
      </c>
      <c r="J127" s="32"/>
      <c r="K127" s="51"/>
      <c r="L127" s="66"/>
      <c r="M127" s="7"/>
      <c r="N127" s="7"/>
      <c r="O127" s="7">
        <v>0</v>
      </c>
      <c r="P127" s="7">
        <v>0</v>
      </c>
      <c r="Q127" s="7">
        <v>0</v>
      </c>
      <c r="R127" s="7">
        <v>0</v>
      </c>
      <c r="S127" s="7">
        <v>0</v>
      </c>
    </row>
    <row r="128" spans="2:19" x14ac:dyDescent="0.3">
      <c r="B128" s="54" t="s">
        <v>11</v>
      </c>
      <c r="C128" s="17" t="s">
        <v>109</v>
      </c>
      <c r="D128" s="52" t="s">
        <v>110</v>
      </c>
      <c r="E128" s="18" t="s">
        <v>14</v>
      </c>
      <c r="F128" s="52">
        <v>2024</v>
      </c>
      <c r="G128" s="27" t="s">
        <v>15</v>
      </c>
      <c r="H128" s="19"/>
      <c r="I128" s="19"/>
      <c r="J128" s="20">
        <f>IF($H$521=TRUE,H128*O128,IF($J$519&lt;168,H128*P128,IF($J$519&lt;336,H128*Q128,IF($J$519&lt;600,H128*R128,H128*S128))))</f>
        <v>0</v>
      </c>
      <c r="K128" s="51"/>
      <c r="L128" s="66"/>
      <c r="M128" s="7"/>
      <c r="N128" s="7"/>
      <c r="O128" s="7">
        <v>4.3500000000000005</v>
      </c>
      <c r="P128" s="7">
        <v>5.3500000000000005</v>
      </c>
      <c r="Q128" s="7">
        <v>5.15</v>
      </c>
      <c r="R128" s="7">
        <v>5.0000000000000009</v>
      </c>
      <c r="S128" s="7">
        <v>4.8000000000000007</v>
      </c>
    </row>
    <row r="129" spans="2:19" x14ac:dyDescent="0.3">
      <c r="B129" s="54" t="s">
        <v>11</v>
      </c>
      <c r="C129" s="17" t="s">
        <v>111</v>
      </c>
      <c r="D129" s="52" t="s">
        <v>112</v>
      </c>
      <c r="E129" s="18" t="s">
        <v>14</v>
      </c>
      <c r="F129" s="52" t="s">
        <v>537</v>
      </c>
      <c r="G129" s="27" t="s">
        <v>15</v>
      </c>
      <c r="H129" s="19"/>
      <c r="I129" s="19"/>
      <c r="J129" s="20">
        <f>IF($H$521=TRUE,H129*O129,IF($J$519&lt;168,H129*P129,IF($J$519&lt;336,H129*Q129,IF($J$519&lt;600,H129*R129,H129*S129))))</f>
        <v>0</v>
      </c>
      <c r="K129" s="51"/>
      <c r="L129" s="66"/>
      <c r="M129" s="7"/>
      <c r="N129" s="7"/>
      <c r="O129" s="7">
        <v>22.35</v>
      </c>
      <c r="P129" s="7">
        <v>23.35</v>
      </c>
      <c r="Q129" s="7">
        <v>23.150000000000002</v>
      </c>
      <c r="R129" s="7">
        <v>23</v>
      </c>
      <c r="S129" s="7">
        <v>22.8</v>
      </c>
    </row>
    <row r="130" spans="2:19" x14ac:dyDescent="0.3">
      <c r="B130" s="54" t="s">
        <v>11</v>
      </c>
      <c r="C130" s="17" t="s">
        <v>111</v>
      </c>
      <c r="D130" s="52" t="s">
        <v>113</v>
      </c>
      <c r="E130" s="18" t="s">
        <v>14</v>
      </c>
      <c r="F130" s="52">
        <v>2023</v>
      </c>
      <c r="G130" s="27" t="s">
        <v>15</v>
      </c>
      <c r="H130" s="19"/>
      <c r="I130" s="19"/>
      <c r="J130" s="20">
        <f>IF($H$521=TRUE,H130*O130,IF($J$519&lt;168,H130*P130,IF($J$519&lt;336,H130*Q130,IF($J$519&lt;600,H130*R130,H130*S130))))</f>
        <v>0</v>
      </c>
      <c r="K130" s="51"/>
      <c r="L130" s="66"/>
      <c r="M130" s="7"/>
      <c r="N130" s="7"/>
      <c r="O130" s="7">
        <v>35.1</v>
      </c>
      <c r="P130" s="7">
        <v>36.1</v>
      </c>
      <c r="Q130" s="7">
        <v>35.9</v>
      </c>
      <c r="R130" s="7">
        <v>35.75</v>
      </c>
      <c r="S130" s="7">
        <v>35.550000000000004</v>
      </c>
    </row>
    <row r="131" spans="2:19" x14ac:dyDescent="0.3">
      <c r="B131" s="54" t="s">
        <v>11</v>
      </c>
      <c r="C131" s="17" t="s">
        <v>109</v>
      </c>
      <c r="D131" s="52" t="s">
        <v>110</v>
      </c>
      <c r="E131" s="18" t="s">
        <v>14</v>
      </c>
      <c r="F131" s="52">
        <v>2023</v>
      </c>
      <c r="G131" s="27" t="s">
        <v>21</v>
      </c>
      <c r="H131" s="19"/>
      <c r="I131" s="19"/>
      <c r="J131" s="20">
        <f>IF($H$521=TRUE,H131*O131,IF($J$519&lt;168,H131*P131,IF($J$519&lt;336,H131*Q131,IF($J$519&lt;600,H131*R131,H131*S131))))</f>
        <v>0</v>
      </c>
      <c r="K131" s="51"/>
      <c r="L131" s="66"/>
      <c r="M131" s="7"/>
      <c r="N131" s="7"/>
      <c r="O131" s="7">
        <v>4.3500000000000005</v>
      </c>
      <c r="P131" s="7">
        <v>5.3500000000000005</v>
      </c>
      <c r="Q131" s="7">
        <v>5.15</v>
      </c>
      <c r="R131" s="7">
        <v>5.0000000000000009</v>
      </c>
      <c r="S131" s="7">
        <v>4.8000000000000007</v>
      </c>
    </row>
    <row r="132" spans="2:19" x14ac:dyDescent="0.3">
      <c r="B132" s="54" t="s">
        <v>11</v>
      </c>
      <c r="C132" s="17" t="s">
        <v>114</v>
      </c>
      <c r="D132" s="52" t="s">
        <v>115</v>
      </c>
      <c r="E132" s="18" t="s">
        <v>14</v>
      </c>
      <c r="F132" s="52">
        <v>2023</v>
      </c>
      <c r="G132" s="27" t="s">
        <v>21</v>
      </c>
      <c r="H132" s="19"/>
      <c r="I132" s="19"/>
      <c r="J132" s="20">
        <f>IF($H$521=TRUE,H132*O132,IF($J$519&lt;168,H132*P132,IF($J$519&lt;336,H132*Q132,IF($J$519&lt;600,H132*R132,H132*S132))))</f>
        <v>0</v>
      </c>
      <c r="K132" s="51"/>
      <c r="L132" s="66"/>
      <c r="M132" s="7"/>
      <c r="N132" s="7"/>
      <c r="O132" s="7">
        <v>8.7000000000000011</v>
      </c>
      <c r="P132" s="7">
        <v>9.7000000000000011</v>
      </c>
      <c r="Q132" s="7">
        <v>9.5000000000000018</v>
      </c>
      <c r="R132" s="7">
        <v>9.3500000000000014</v>
      </c>
      <c r="S132" s="7">
        <v>9.15</v>
      </c>
    </row>
    <row r="133" spans="2:19" x14ac:dyDescent="0.3">
      <c r="B133" s="54" t="s">
        <v>11</v>
      </c>
      <c r="C133" s="17" t="s">
        <v>114</v>
      </c>
      <c r="D133" s="52" t="s">
        <v>115</v>
      </c>
      <c r="E133" s="18" t="s">
        <v>39</v>
      </c>
      <c r="F133" s="52">
        <v>2021</v>
      </c>
      <c r="G133" s="27" t="s">
        <v>21</v>
      </c>
      <c r="H133" s="19"/>
      <c r="I133" s="19"/>
      <c r="J133" s="20">
        <f>IF($H$521=TRUE,H133*O133,IF($J$519&lt;168,H133*P133,IF($J$519&lt;336,H133*Q133,IF($J$519&lt;600,H133*R133,H133*S133))))</f>
        <v>0</v>
      </c>
      <c r="K133" s="51"/>
      <c r="L133" s="66"/>
      <c r="M133" s="7"/>
      <c r="N133" s="7"/>
      <c r="O133" s="7">
        <v>19.5</v>
      </c>
      <c r="P133" s="7">
        <v>21.5</v>
      </c>
      <c r="Q133" s="7">
        <v>21.1</v>
      </c>
      <c r="R133" s="7">
        <v>20.8</v>
      </c>
      <c r="S133" s="7">
        <v>20.399999999999999</v>
      </c>
    </row>
    <row r="134" spans="2:19" x14ac:dyDescent="0.3">
      <c r="B134" s="54" t="s">
        <v>11</v>
      </c>
      <c r="C134" s="17" t="s">
        <v>111</v>
      </c>
      <c r="D134" s="52" t="s">
        <v>112</v>
      </c>
      <c r="E134" s="18" t="s">
        <v>14</v>
      </c>
      <c r="F134" s="52">
        <v>2024</v>
      </c>
      <c r="G134" s="27" t="s">
        <v>21</v>
      </c>
      <c r="H134" s="19"/>
      <c r="I134" s="19"/>
      <c r="J134" s="20">
        <f>IF($H$521=TRUE,H134*O134,IF($J$519&lt;168,H134*P134,IF($J$519&lt;336,H134*Q134,IF($J$519&lt;600,H134*R134,H134*S134))))</f>
        <v>0</v>
      </c>
      <c r="K134" s="51"/>
      <c r="L134" s="66"/>
      <c r="M134" s="7"/>
      <c r="N134" s="7"/>
      <c r="O134" s="7">
        <v>17.7</v>
      </c>
      <c r="P134" s="7">
        <v>18.7</v>
      </c>
      <c r="Q134" s="7">
        <v>18.5</v>
      </c>
      <c r="R134" s="7">
        <v>18.349999999999998</v>
      </c>
      <c r="S134" s="7">
        <v>18.149999999999999</v>
      </c>
    </row>
    <row r="135" spans="2:19" x14ac:dyDescent="0.3">
      <c r="B135" s="54" t="s">
        <v>11</v>
      </c>
      <c r="C135" s="17" t="s">
        <v>111</v>
      </c>
      <c r="D135" s="52" t="s">
        <v>112</v>
      </c>
      <c r="E135" s="18" t="s">
        <v>39</v>
      </c>
      <c r="F135" s="52">
        <v>2023</v>
      </c>
      <c r="G135" s="27" t="s">
        <v>21</v>
      </c>
      <c r="H135" s="19"/>
      <c r="I135" s="19"/>
      <c r="J135" s="20">
        <f>IF($H$521=TRUE,H135*O135,IF($J$519&lt;168,H135*P135,IF($J$519&lt;336,H135*Q135,IF($J$519&lt;600,H135*R135,H135*S135))))</f>
        <v>0</v>
      </c>
      <c r="K135" s="51"/>
      <c r="L135" s="66"/>
      <c r="M135" s="7"/>
      <c r="N135" s="7"/>
      <c r="O135" s="7">
        <v>37.450000000000003</v>
      </c>
      <c r="P135" s="7">
        <v>39.450000000000003</v>
      </c>
      <c r="Q135" s="7">
        <v>39.050000000000004</v>
      </c>
      <c r="R135" s="7">
        <v>38.75</v>
      </c>
      <c r="S135" s="7">
        <v>38.35</v>
      </c>
    </row>
    <row r="136" spans="2:19" x14ac:dyDescent="0.3">
      <c r="B136" s="54" t="s">
        <v>11</v>
      </c>
      <c r="C136" s="17" t="s">
        <v>111</v>
      </c>
      <c r="D136" s="52" t="s">
        <v>116</v>
      </c>
      <c r="E136" s="18" t="s">
        <v>14</v>
      </c>
      <c r="F136" s="52">
        <v>2018</v>
      </c>
      <c r="G136" s="27" t="s">
        <v>21</v>
      </c>
      <c r="H136" s="19"/>
      <c r="I136" s="19"/>
      <c r="J136" s="20">
        <f>IF($H$521=TRUE,H136*O136,IF($J$519&lt;168,H136*P136,IF($J$519&lt;336,H136*Q136,IF($J$519&lt;600,H136*R136,H136*S136))))</f>
        <v>0</v>
      </c>
      <c r="K136" s="51"/>
      <c r="L136" s="66"/>
      <c r="M136" s="7"/>
      <c r="N136" s="7"/>
      <c r="O136" s="7">
        <v>33.9</v>
      </c>
      <c r="P136" s="7">
        <v>34.9</v>
      </c>
      <c r="Q136" s="7">
        <v>34.699999999999996</v>
      </c>
      <c r="R136" s="7">
        <v>34.549999999999997</v>
      </c>
      <c r="S136" s="7">
        <v>34.35</v>
      </c>
    </row>
    <row r="137" spans="2:19" ht="23.1" customHeight="1" x14ac:dyDescent="0.45">
      <c r="B137" s="22" t="s">
        <v>124</v>
      </c>
      <c r="C137" s="23" t="s">
        <v>118</v>
      </c>
      <c r="D137" s="12"/>
      <c r="E137" s="12"/>
      <c r="F137" s="12"/>
      <c r="G137" s="31"/>
      <c r="H137" s="14">
        <f>H138+H139++H140/2</f>
        <v>0</v>
      </c>
      <c r="I137" s="14">
        <f>I138+I139++I140/2</f>
        <v>0</v>
      </c>
      <c r="J137" s="32"/>
      <c r="K137" s="51"/>
      <c r="L137" s="66"/>
      <c r="M137" s="7"/>
      <c r="N137" s="7"/>
      <c r="O137" s="7">
        <v>0</v>
      </c>
      <c r="P137" s="7">
        <v>0</v>
      </c>
      <c r="Q137" s="7">
        <v>0</v>
      </c>
      <c r="R137" s="7">
        <v>0</v>
      </c>
      <c r="S137" s="7">
        <v>0</v>
      </c>
    </row>
    <row r="138" spans="2:19" x14ac:dyDescent="0.3">
      <c r="B138" s="54" t="s">
        <v>119</v>
      </c>
      <c r="C138" s="17" t="s">
        <v>120</v>
      </c>
      <c r="D138" s="52" t="s">
        <v>121</v>
      </c>
      <c r="E138" s="18" t="s">
        <v>14</v>
      </c>
      <c r="F138" s="52">
        <v>2024</v>
      </c>
      <c r="G138" s="27" t="s">
        <v>49</v>
      </c>
      <c r="H138" s="19"/>
      <c r="I138" s="19"/>
      <c r="J138" s="20">
        <f>IF($H$521=TRUE,H138*O138,IF($J$519&lt;168,H138*P138,IF($J$519&lt;336,H138*Q138,IF($J$519&lt;600,H138*R138,H138*S138))))</f>
        <v>0</v>
      </c>
      <c r="K138" s="51"/>
      <c r="L138" s="66"/>
      <c r="M138" s="7"/>
      <c r="N138" s="7"/>
      <c r="O138" s="7">
        <v>6</v>
      </c>
      <c r="P138" s="7">
        <v>7</v>
      </c>
      <c r="Q138" s="7">
        <v>6.8</v>
      </c>
      <c r="R138" s="7">
        <v>6.65</v>
      </c>
      <c r="S138" s="7">
        <v>6.45</v>
      </c>
    </row>
    <row r="139" spans="2:19" x14ac:dyDescent="0.3">
      <c r="B139" s="54" t="s">
        <v>119</v>
      </c>
      <c r="C139" s="17" t="s">
        <v>120</v>
      </c>
      <c r="D139" s="52" t="s">
        <v>122</v>
      </c>
      <c r="E139" s="18" t="s">
        <v>14</v>
      </c>
      <c r="F139" s="52">
        <v>2024</v>
      </c>
      <c r="G139" s="27" t="s">
        <v>49</v>
      </c>
      <c r="H139" s="19"/>
      <c r="I139" s="19"/>
      <c r="J139" s="20">
        <f>IF($H$521=TRUE,H139*O139,IF($J$519&lt;168,H139*P139,IF($J$519&lt;336,H139*Q139,IF($J$519&lt;600,H139*R139,H139*S139))))</f>
        <v>0</v>
      </c>
      <c r="K139" s="51"/>
      <c r="L139" s="66"/>
      <c r="M139" s="7"/>
      <c r="N139" s="7"/>
      <c r="O139" s="7">
        <v>7.7</v>
      </c>
      <c r="P139" s="7">
        <v>8.6999999999999993</v>
      </c>
      <c r="Q139" s="7">
        <v>8.5</v>
      </c>
      <c r="R139" s="7">
        <v>8.35</v>
      </c>
      <c r="S139" s="7">
        <v>8.1499999999999986</v>
      </c>
    </row>
    <row r="140" spans="2:19" x14ac:dyDescent="0.3">
      <c r="B140" s="54" t="s">
        <v>119</v>
      </c>
      <c r="C140" s="17" t="s">
        <v>120</v>
      </c>
      <c r="D140" s="52" t="s">
        <v>122</v>
      </c>
      <c r="E140" s="18" t="s">
        <v>545</v>
      </c>
      <c r="F140" s="52">
        <v>2022</v>
      </c>
      <c r="G140" s="27" t="s">
        <v>49</v>
      </c>
      <c r="H140" s="19"/>
      <c r="I140" s="19"/>
      <c r="J140" s="20">
        <f>IF($H$521=TRUE,H140*O140,IF($J$519&lt;168,H140*P140,IF($J$519&lt;336,H140*Q140,IF($J$519&lt;600,H140*R140,H140*S140))))</f>
        <v>0</v>
      </c>
      <c r="K140" s="51"/>
      <c r="L140" s="66"/>
      <c r="M140" s="7"/>
      <c r="N140" s="7"/>
      <c r="O140" s="7">
        <v>5.0500000000000007</v>
      </c>
      <c r="P140" s="7">
        <v>5.5500000000000007</v>
      </c>
      <c r="Q140" s="7">
        <v>5.4500000000000011</v>
      </c>
      <c r="R140" s="7">
        <v>5.3750000000000009</v>
      </c>
      <c r="S140" s="7">
        <v>5.2750000000000004</v>
      </c>
    </row>
    <row r="141" spans="2:19" ht="23.1" customHeight="1" x14ac:dyDescent="0.45">
      <c r="B141" s="22" t="s">
        <v>494</v>
      </c>
      <c r="C141" s="23" t="s">
        <v>125</v>
      </c>
      <c r="D141" s="12"/>
      <c r="E141" s="12"/>
      <c r="F141" s="12"/>
      <c r="G141" s="31"/>
      <c r="H141" s="14">
        <f>H142+H143+H144+H145+H146+H147*5</f>
        <v>0</v>
      </c>
      <c r="I141" s="14">
        <f>I142+I143+I144+I145+I146+I147*5</f>
        <v>0</v>
      </c>
      <c r="J141" s="32"/>
      <c r="K141" s="51"/>
      <c r="L141" s="66"/>
      <c r="M141" s="7"/>
      <c r="N141" s="7"/>
      <c r="O141" s="7">
        <v>0</v>
      </c>
      <c r="P141" s="7">
        <v>0</v>
      </c>
      <c r="Q141" s="7">
        <v>0</v>
      </c>
      <c r="R141" s="7">
        <v>0</v>
      </c>
      <c r="S141" s="7">
        <v>0</v>
      </c>
    </row>
    <row r="142" spans="2:19" x14ac:dyDescent="0.3">
      <c r="B142" s="54" t="s">
        <v>36</v>
      </c>
      <c r="C142" s="17" t="s">
        <v>126</v>
      </c>
      <c r="D142" s="52" t="s">
        <v>127</v>
      </c>
      <c r="E142" s="18" t="s">
        <v>14</v>
      </c>
      <c r="F142" s="52">
        <v>2024</v>
      </c>
      <c r="G142" s="27" t="s">
        <v>15</v>
      </c>
      <c r="H142" s="19"/>
      <c r="I142" s="19"/>
      <c r="J142" s="20">
        <f>IF($H$521=TRUE,H142*O142,IF($J$519&lt;168,H142*P142,IF($J$519&lt;336,H142*Q142,IF($J$519&lt;600,H142*R142,H142*S142))))</f>
        <v>0</v>
      </c>
      <c r="K142" s="51"/>
      <c r="L142" s="66"/>
      <c r="M142" s="7"/>
      <c r="N142" s="7"/>
      <c r="O142" s="7">
        <v>4.95</v>
      </c>
      <c r="P142" s="7">
        <v>5.95</v>
      </c>
      <c r="Q142" s="7">
        <v>5.75</v>
      </c>
      <c r="R142" s="7">
        <v>5.6000000000000005</v>
      </c>
      <c r="S142" s="7">
        <v>5.4</v>
      </c>
    </row>
    <row r="143" spans="2:19" x14ac:dyDescent="0.3">
      <c r="B143" s="54" t="s">
        <v>36</v>
      </c>
      <c r="C143" s="17" t="s">
        <v>126</v>
      </c>
      <c r="D143" s="52" t="s">
        <v>128</v>
      </c>
      <c r="E143" s="18" t="s">
        <v>14</v>
      </c>
      <c r="F143" s="52">
        <v>2024</v>
      </c>
      <c r="G143" s="27" t="s">
        <v>21</v>
      </c>
      <c r="H143" s="19"/>
      <c r="I143" s="19"/>
      <c r="J143" s="20">
        <f>IF($H$521=TRUE,H143*O143,IF($J$519&lt;168,H143*P143,IF($J$519&lt;336,H143*Q143,IF($J$519&lt;600,H143*R143,H143*S143))))</f>
        <v>0</v>
      </c>
      <c r="K143" s="51"/>
      <c r="L143" s="66"/>
      <c r="M143" s="7"/>
      <c r="N143" s="7"/>
      <c r="O143" s="7">
        <v>3.5</v>
      </c>
      <c r="P143" s="7">
        <v>4.5</v>
      </c>
      <c r="Q143" s="7">
        <v>4.3</v>
      </c>
      <c r="R143" s="7">
        <v>4.1500000000000004</v>
      </c>
      <c r="S143" s="7">
        <v>3.95</v>
      </c>
    </row>
    <row r="144" spans="2:19" x14ac:dyDescent="0.3">
      <c r="B144" s="54" t="s">
        <v>36</v>
      </c>
      <c r="C144" s="17" t="s">
        <v>129</v>
      </c>
      <c r="D144" s="52" t="s">
        <v>130</v>
      </c>
      <c r="E144" s="18" t="s">
        <v>14</v>
      </c>
      <c r="F144" s="52">
        <v>2023</v>
      </c>
      <c r="G144" s="27" t="s">
        <v>21</v>
      </c>
      <c r="H144" s="19"/>
      <c r="I144" s="19"/>
      <c r="J144" s="20">
        <f>IF($H$521=TRUE,H144*O144,IF($J$519&lt;168,H144*P144,IF($J$519&lt;336,H144*Q144,IF($J$519&lt;600,H144*R144,H144*S144))))</f>
        <v>0</v>
      </c>
      <c r="K144" s="51"/>
      <c r="L144" s="66"/>
      <c r="M144" s="7"/>
      <c r="N144" s="7"/>
      <c r="O144" s="7">
        <v>4.95</v>
      </c>
      <c r="P144" s="7">
        <v>5.95</v>
      </c>
      <c r="Q144" s="7">
        <v>5.75</v>
      </c>
      <c r="R144" s="7">
        <v>5.6000000000000005</v>
      </c>
      <c r="S144" s="7">
        <v>5.4</v>
      </c>
    </row>
    <row r="145" spans="2:21" x14ac:dyDescent="0.3">
      <c r="B145" s="54" t="s">
        <v>29</v>
      </c>
      <c r="C145" s="17" t="s">
        <v>129</v>
      </c>
      <c r="D145" s="52" t="s">
        <v>131</v>
      </c>
      <c r="E145" s="18" t="s">
        <v>14</v>
      </c>
      <c r="F145" s="52">
        <v>2021</v>
      </c>
      <c r="G145" s="27" t="s">
        <v>21</v>
      </c>
      <c r="H145" s="19"/>
      <c r="I145" s="19"/>
      <c r="J145" s="20">
        <f>IF($H$521=TRUE,H145*O145,IF($J$519&lt;168,H145*P145,IF($J$519&lt;336,H145*Q145,IF($J$519&lt;600,H145*R145,H145*S145))))</f>
        <v>0</v>
      </c>
      <c r="K145" s="51"/>
      <c r="L145" s="66"/>
      <c r="M145" s="7"/>
      <c r="N145" s="7"/>
      <c r="O145" s="7">
        <v>6.5</v>
      </c>
      <c r="P145" s="7">
        <v>7.5</v>
      </c>
      <c r="Q145" s="7">
        <v>7.3</v>
      </c>
      <c r="R145" s="7">
        <v>7.15</v>
      </c>
      <c r="S145" s="7">
        <v>6.95</v>
      </c>
    </row>
    <row r="146" spans="2:21" x14ac:dyDescent="0.3">
      <c r="B146" s="54" t="s">
        <v>29</v>
      </c>
      <c r="C146" s="17" t="s">
        <v>129</v>
      </c>
      <c r="D146" s="52" t="s">
        <v>132</v>
      </c>
      <c r="E146" s="18" t="s">
        <v>14</v>
      </c>
      <c r="F146" s="52">
        <v>2019</v>
      </c>
      <c r="G146" s="27" t="s">
        <v>21</v>
      </c>
      <c r="H146" s="19"/>
      <c r="I146" s="19"/>
      <c r="J146" s="20">
        <f>IF($H$521=TRUE,H146*O146,IF($J$519&lt;168,H146*P146,IF($J$519&lt;336,H146*Q146,IF($J$519&lt;600,H146*R146,H146*S146))))</f>
        <v>0</v>
      </c>
      <c r="K146" s="51"/>
      <c r="L146" s="66"/>
      <c r="M146" s="7"/>
      <c r="N146" s="7"/>
      <c r="O146" s="7">
        <v>18.95</v>
      </c>
      <c r="P146" s="7">
        <v>19.95</v>
      </c>
      <c r="Q146" s="7">
        <v>19.75</v>
      </c>
      <c r="R146" s="7">
        <v>19.599999999999998</v>
      </c>
      <c r="S146" s="7">
        <v>19.399999999999999</v>
      </c>
    </row>
    <row r="147" spans="2:21" x14ac:dyDescent="0.3">
      <c r="B147" s="54" t="s">
        <v>36</v>
      </c>
      <c r="C147" s="17" t="s">
        <v>126</v>
      </c>
      <c r="D147" s="52" t="s">
        <v>11</v>
      </c>
      <c r="E147" s="18" t="s">
        <v>546</v>
      </c>
      <c r="F147" s="52"/>
      <c r="G147" s="27" t="s">
        <v>21</v>
      </c>
      <c r="H147" s="19"/>
      <c r="I147" s="19"/>
      <c r="J147" s="20">
        <f>IF($H$521=TRUE,H147*O147,IF($J$519&lt;168,H147*P147,IF($J$519&lt;336,H147*Q147,IF($J$519&lt;600,H147*R147,H147*S147))))</f>
        <v>0</v>
      </c>
      <c r="K147" s="51"/>
      <c r="L147" s="66"/>
      <c r="M147" s="7"/>
      <c r="N147" s="7"/>
      <c r="O147" s="7">
        <v>14.100000000000001</v>
      </c>
      <c r="P147" s="7">
        <v>19.100000000000001</v>
      </c>
      <c r="Q147" s="7">
        <v>18.100000000000001</v>
      </c>
      <c r="R147" s="7">
        <v>17.350000000000001</v>
      </c>
      <c r="S147" s="7">
        <v>16.350000000000001</v>
      </c>
    </row>
    <row r="148" spans="2:21" x14ac:dyDescent="0.3">
      <c r="B148" s="57"/>
      <c r="C148" s="21"/>
      <c r="D148" s="33"/>
      <c r="E148" s="21"/>
      <c r="F148" s="21"/>
      <c r="G148" s="21"/>
      <c r="J148" s="34"/>
      <c r="K148" s="51"/>
      <c r="L148" s="66"/>
      <c r="M148" s="7"/>
      <c r="N148" s="7"/>
      <c r="O148" s="7"/>
      <c r="P148" s="7"/>
      <c r="Q148" s="7"/>
      <c r="R148" s="7"/>
      <c r="S148" s="7"/>
    </row>
    <row r="149" spans="2:21" ht="24" customHeight="1" x14ac:dyDescent="0.45">
      <c r="B149" s="35"/>
      <c r="C149" s="35"/>
      <c r="D149" s="1" t="s">
        <v>133</v>
      </c>
      <c r="E149" s="1"/>
      <c r="F149" s="1"/>
      <c r="G149" s="35"/>
      <c r="H149" s="35"/>
      <c r="I149" s="35"/>
      <c r="J149" s="35"/>
      <c r="K149" s="51"/>
      <c r="L149" s="66"/>
      <c r="M149" s="7"/>
      <c r="N149" s="7"/>
      <c r="O149" s="7"/>
      <c r="P149" s="7"/>
      <c r="Q149" s="7"/>
      <c r="R149" s="7"/>
      <c r="S149" s="7"/>
      <c r="T149" s="66"/>
      <c r="U149" s="66"/>
    </row>
    <row r="150" spans="2:21" x14ac:dyDescent="0.3">
      <c r="B150" s="57"/>
      <c r="C150" s="21"/>
      <c r="D150" s="33"/>
      <c r="E150" s="21"/>
      <c r="F150" s="21"/>
      <c r="G150" s="21"/>
      <c r="H150" s="3"/>
      <c r="I150" s="3"/>
      <c r="J150" s="34"/>
      <c r="K150" s="51"/>
      <c r="L150" s="66"/>
      <c r="M150" s="7"/>
      <c r="N150" s="7"/>
      <c r="O150" s="7"/>
      <c r="P150" s="7"/>
      <c r="Q150" s="7"/>
      <c r="R150" s="7"/>
      <c r="S150" s="7"/>
    </row>
    <row r="151" spans="2:21" ht="23.1" customHeight="1" x14ac:dyDescent="0.45">
      <c r="B151" s="22">
        <v>15</v>
      </c>
      <c r="C151" s="23" t="s">
        <v>134</v>
      </c>
      <c r="D151" s="12"/>
      <c r="E151" s="12"/>
      <c r="F151" s="12"/>
      <c r="G151" s="31"/>
      <c r="H151" s="14">
        <f>H152+H153+H154+H155*2+H157</f>
        <v>0</v>
      </c>
      <c r="I151" s="14">
        <f>I152+I153+I154+I155*2+I157</f>
        <v>0</v>
      </c>
      <c r="J151" s="32"/>
      <c r="K151" s="51"/>
      <c r="L151" s="66"/>
      <c r="M151" s="7"/>
      <c r="N151" s="7"/>
      <c r="O151" s="7">
        <v>0</v>
      </c>
      <c r="P151" s="7">
        <v>0</v>
      </c>
      <c r="Q151" s="7">
        <v>0</v>
      </c>
      <c r="R151" s="7">
        <v>0</v>
      </c>
      <c r="S151" s="7">
        <v>0</v>
      </c>
    </row>
    <row r="152" spans="2:21" x14ac:dyDescent="0.3">
      <c r="B152" s="54" t="s">
        <v>36</v>
      </c>
      <c r="C152" s="17" t="s">
        <v>135</v>
      </c>
      <c r="D152" s="52" t="s">
        <v>11</v>
      </c>
      <c r="E152" s="18" t="s">
        <v>14</v>
      </c>
      <c r="F152" s="52">
        <v>2023</v>
      </c>
      <c r="G152" s="27" t="s">
        <v>15</v>
      </c>
      <c r="H152" s="19"/>
      <c r="I152" s="19"/>
      <c r="J152" s="20">
        <f>IF($H$521=TRUE,H152*O152,IF($J$519&lt;168,H152*P152,IF($J$519&lt;336,H152*Q152,IF($J$519&lt;600,H152*R152,H152*S152))))</f>
        <v>0</v>
      </c>
      <c r="K152" s="51"/>
      <c r="L152" s="66"/>
      <c r="M152" s="7"/>
      <c r="N152" s="7"/>
      <c r="O152" s="7">
        <v>10.700000000000001</v>
      </c>
      <c r="P152" s="7">
        <v>11.700000000000001</v>
      </c>
      <c r="Q152" s="7">
        <v>11.500000000000002</v>
      </c>
      <c r="R152" s="7">
        <v>11.350000000000001</v>
      </c>
      <c r="S152" s="7">
        <v>11.15</v>
      </c>
    </row>
    <row r="153" spans="2:21" x14ac:dyDescent="0.3">
      <c r="B153" s="54" t="s">
        <v>36</v>
      </c>
      <c r="C153" s="17" t="s">
        <v>136</v>
      </c>
      <c r="D153" s="52" t="s">
        <v>11</v>
      </c>
      <c r="E153" s="18" t="s">
        <v>14</v>
      </c>
      <c r="F153" s="52">
        <v>2024</v>
      </c>
      <c r="G153" s="27" t="s">
        <v>49</v>
      </c>
      <c r="H153" s="19"/>
      <c r="I153" s="19"/>
      <c r="J153" s="20">
        <f>IF($H$521=TRUE,H153*O153,IF($J$519&lt;168,H153*P153,IF($J$519&lt;336,H153*Q153,IF($J$519&lt;600,H153*R153,H153*S153))))</f>
        <v>0</v>
      </c>
      <c r="K153" s="51"/>
      <c r="L153" s="66"/>
      <c r="M153" s="7"/>
      <c r="N153" s="7"/>
      <c r="O153" s="7">
        <v>5.45</v>
      </c>
      <c r="P153" s="7">
        <v>6.45</v>
      </c>
      <c r="Q153" s="7">
        <v>6.25</v>
      </c>
      <c r="R153" s="7">
        <v>6.1000000000000005</v>
      </c>
      <c r="S153" s="7">
        <v>5.9</v>
      </c>
    </row>
    <row r="154" spans="2:21" x14ac:dyDescent="0.3">
      <c r="B154" s="54" t="s">
        <v>36</v>
      </c>
      <c r="C154" s="17" t="s">
        <v>136</v>
      </c>
      <c r="D154" s="52" t="s">
        <v>11</v>
      </c>
      <c r="E154" s="18" t="s">
        <v>14</v>
      </c>
      <c r="F154" s="52" t="s">
        <v>547</v>
      </c>
      <c r="G154" s="27" t="s">
        <v>49</v>
      </c>
      <c r="H154" s="19"/>
      <c r="I154" s="19"/>
      <c r="J154" s="20">
        <f>IF($H$521=TRUE,H154*O154,IF($J$519&lt;168,H154*P154,IF($J$519&lt;336,H154*Q154,IF($J$519&lt;600,H154*R154,H154*S154))))</f>
        <v>0</v>
      </c>
      <c r="K154" s="51"/>
      <c r="L154" s="66"/>
      <c r="M154" s="7"/>
      <c r="N154" s="7"/>
      <c r="O154" s="7">
        <v>5.45</v>
      </c>
      <c r="P154" s="7">
        <v>6.45</v>
      </c>
      <c r="Q154" s="7">
        <v>6.25</v>
      </c>
      <c r="R154" s="7">
        <v>6.1000000000000005</v>
      </c>
      <c r="S154" s="7">
        <v>5.9</v>
      </c>
    </row>
    <row r="155" spans="2:21" x14ac:dyDescent="0.3">
      <c r="B155" s="54" t="s">
        <v>36</v>
      </c>
      <c r="C155" s="17" t="s">
        <v>136</v>
      </c>
      <c r="D155" s="52" t="s">
        <v>11</v>
      </c>
      <c r="E155" s="18" t="s">
        <v>39</v>
      </c>
      <c r="F155" s="52" t="s">
        <v>547</v>
      </c>
      <c r="G155" s="27" t="s">
        <v>49</v>
      </c>
      <c r="H155" s="19"/>
      <c r="I155" s="19"/>
      <c r="J155" s="20">
        <f>IF($H$521=TRUE,H155*O155,IF($J$519&lt;168,H155*P155,IF($J$519&lt;336,H155*Q155,IF($J$519&lt;600,H155*R155,H155*S155))))</f>
        <v>0</v>
      </c>
      <c r="K155" s="51"/>
      <c r="L155" s="66"/>
      <c r="M155" s="7"/>
      <c r="N155" s="7"/>
      <c r="O155" s="7">
        <v>13.100000000000001</v>
      </c>
      <c r="P155" s="7">
        <v>15.100000000000001</v>
      </c>
      <c r="Q155" s="7">
        <v>14.700000000000001</v>
      </c>
      <c r="R155" s="7">
        <v>14.400000000000002</v>
      </c>
      <c r="S155" s="7">
        <v>14.000000000000002</v>
      </c>
    </row>
    <row r="156" spans="2:21" x14ac:dyDescent="0.3">
      <c r="B156" s="54" t="s">
        <v>36</v>
      </c>
      <c r="C156" s="17" t="s">
        <v>136</v>
      </c>
      <c r="D156" s="52" t="s">
        <v>11</v>
      </c>
      <c r="E156" s="18" t="s">
        <v>103</v>
      </c>
      <c r="F156" s="52" t="s">
        <v>547</v>
      </c>
      <c r="G156" s="27" t="s">
        <v>49</v>
      </c>
      <c r="H156" s="19"/>
      <c r="I156" s="19"/>
      <c r="J156" s="20">
        <f>IF($H$521=TRUE,H156*O156,IF($J$519&lt;168,H156*P156,IF($J$519&lt;336,H156*Q156,IF($J$519&lt;600,H156*R156,H156*S156))))</f>
        <v>0</v>
      </c>
      <c r="K156" s="51"/>
      <c r="L156" s="66"/>
      <c r="M156" s="7"/>
      <c r="N156" s="7"/>
      <c r="O156" s="7">
        <v>29.8</v>
      </c>
      <c r="P156" s="7">
        <v>32.799999999999997</v>
      </c>
      <c r="Q156" s="7">
        <v>32.199999999999996</v>
      </c>
      <c r="R156" s="7">
        <v>31.749999999999996</v>
      </c>
      <c r="S156" s="7">
        <v>31.15</v>
      </c>
    </row>
    <row r="157" spans="2:21" x14ac:dyDescent="0.3">
      <c r="B157" s="54" t="s">
        <v>36</v>
      </c>
      <c r="C157" s="17" t="s">
        <v>136</v>
      </c>
      <c r="D157" s="52" t="s">
        <v>11</v>
      </c>
      <c r="E157" s="18" t="s">
        <v>14</v>
      </c>
      <c r="F157" s="52">
        <v>2022</v>
      </c>
      <c r="G157" s="27" t="s">
        <v>21</v>
      </c>
      <c r="H157" s="19"/>
      <c r="I157" s="19"/>
      <c r="J157" s="20">
        <f>IF($H$521=TRUE,H157*O157,IF($J$519&lt;168,H157*P157,IF($J$519&lt;336,H157*Q157,IF($J$519&lt;600,H157*R157,H157*S157))))</f>
        <v>0</v>
      </c>
      <c r="K157" s="51"/>
      <c r="L157" s="66"/>
      <c r="M157" s="7"/>
      <c r="N157" s="7"/>
      <c r="O157" s="7">
        <v>9.4500000000000011</v>
      </c>
      <c r="P157" s="7">
        <v>10.450000000000001</v>
      </c>
      <c r="Q157" s="7">
        <v>10.250000000000002</v>
      </c>
      <c r="R157" s="7">
        <v>10.100000000000001</v>
      </c>
      <c r="S157" s="7">
        <v>9.9</v>
      </c>
    </row>
    <row r="158" spans="2:21" ht="23.1" customHeight="1" x14ac:dyDescent="0.45">
      <c r="B158" s="22">
        <v>16</v>
      </c>
      <c r="C158" s="23" t="s">
        <v>495</v>
      </c>
      <c r="D158" s="12"/>
      <c r="E158" s="12"/>
      <c r="F158" s="12"/>
      <c r="G158" s="31"/>
      <c r="H158" s="14">
        <f>SUM(H159:H165)+H162+H164</f>
        <v>0</v>
      </c>
      <c r="I158" s="14">
        <f>SUM(I159:I165)+I162+I164</f>
        <v>0</v>
      </c>
      <c r="J158" s="32"/>
      <c r="K158" s="51"/>
      <c r="L158" s="66"/>
      <c r="M158" s="7"/>
      <c r="N158" s="7"/>
      <c r="O158" s="7">
        <v>0</v>
      </c>
      <c r="P158" s="7">
        <v>0</v>
      </c>
      <c r="Q158" s="7">
        <v>0</v>
      </c>
      <c r="R158" s="7">
        <v>0</v>
      </c>
      <c r="S158" s="7">
        <v>0</v>
      </c>
    </row>
    <row r="159" spans="2:21" x14ac:dyDescent="0.3">
      <c r="B159" s="54" t="s">
        <v>119</v>
      </c>
      <c r="C159" s="17" t="s">
        <v>496</v>
      </c>
      <c r="D159" s="52" t="s">
        <v>497</v>
      </c>
      <c r="E159" s="18" t="s">
        <v>14</v>
      </c>
      <c r="F159" s="52">
        <v>2024</v>
      </c>
      <c r="G159" s="27" t="s">
        <v>15</v>
      </c>
      <c r="H159" s="19"/>
      <c r="I159" s="19"/>
      <c r="J159" s="20">
        <f>IF($H$521=TRUE,H159*O159,IF($J$519&lt;168,H159*P159,IF($J$519&lt;336,H159*Q159,IF($J$519&lt;600,H159*R159,H159*S159))))</f>
        <v>0</v>
      </c>
      <c r="K159" s="51"/>
      <c r="L159" s="66"/>
      <c r="M159" s="7"/>
      <c r="N159" s="7"/>
      <c r="O159" s="7">
        <v>11.700000000000001</v>
      </c>
      <c r="P159" s="7">
        <v>12.700000000000001</v>
      </c>
      <c r="Q159" s="7">
        <v>12.500000000000002</v>
      </c>
      <c r="R159" s="7">
        <v>12.350000000000001</v>
      </c>
      <c r="S159" s="7">
        <v>12.15</v>
      </c>
    </row>
    <row r="160" spans="2:21" x14ac:dyDescent="0.3">
      <c r="B160" s="54" t="s">
        <v>119</v>
      </c>
      <c r="C160" s="17" t="s">
        <v>498</v>
      </c>
      <c r="D160" s="52" t="s">
        <v>499</v>
      </c>
      <c r="E160" s="18" t="s">
        <v>14</v>
      </c>
      <c r="F160" s="52">
        <v>2024</v>
      </c>
      <c r="G160" s="27" t="s">
        <v>15</v>
      </c>
      <c r="H160" s="19"/>
      <c r="I160" s="19"/>
      <c r="J160" s="20">
        <f>IF($H$521=TRUE,H160*O160,IF($J$519&lt;168,H160*P160,IF($J$519&lt;336,H160*Q160,IF($J$519&lt;600,H160*R160,H160*S160))))</f>
        <v>0</v>
      </c>
      <c r="K160" s="51"/>
      <c r="L160" s="66"/>
      <c r="M160" s="7"/>
      <c r="N160" s="7"/>
      <c r="O160" s="7">
        <v>12.100000000000001</v>
      </c>
      <c r="P160" s="7">
        <v>13.100000000000001</v>
      </c>
      <c r="Q160" s="7">
        <v>12.900000000000002</v>
      </c>
      <c r="R160" s="7">
        <v>12.750000000000002</v>
      </c>
      <c r="S160" s="7">
        <v>12.55</v>
      </c>
    </row>
    <row r="161" spans="2:20" x14ac:dyDescent="0.3">
      <c r="B161" s="54" t="s">
        <v>119</v>
      </c>
      <c r="C161" s="17" t="s">
        <v>498</v>
      </c>
      <c r="D161" s="52" t="s">
        <v>500</v>
      </c>
      <c r="E161" s="18" t="s">
        <v>14</v>
      </c>
      <c r="F161" s="52">
        <v>2024</v>
      </c>
      <c r="G161" s="27" t="s">
        <v>49</v>
      </c>
      <c r="H161" s="19"/>
      <c r="I161" s="19"/>
      <c r="J161" s="20">
        <f>IF($H$521=TRUE,H161*O161,IF($J$519&lt;168,H161*P161,IF($J$519&lt;336,H161*Q161,IF($J$519&lt;600,H161*R161,H161*S161))))</f>
        <v>0</v>
      </c>
      <c r="K161" s="51"/>
      <c r="L161" s="66"/>
      <c r="M161" s="7"/>
      <c r="N161" s="7"/>
      <c r="O161" s="7">
        <v>8.5500000000000007</v>
      </c>
      <c r="P161" s="7">
        <v>9.5500000000000007</v>
      </c>
      <c r="Q161" s="7">
        <v>9.3500000000000014</v>
      </c>
      <c r="R161" s="7">
        <v>9.2000000000000011</v>
      </c>
      <c r="S161" s="7">
        <v>9</v>
      </c>
    </row>
    <row r="162" spans="2:20" x14ac:dyDescent="0.3">
      <c r="B162" s="54" t="s">
        <v>119</v>
      </c>
      <c r="C162" s="17" t="s">
        <v>498</v>
      </c>
      <c r="D162" s="52" t="s">
        <v>500</v>
      </c>
      <c r="E162" s="18" t="s">
        <v>39</v>
      </c>
      <c r="F162" s="52" t="s">
        <v>542</v>
      </c>
      <c r="G162" s="27" t="s">
        <v>49</v>
      </c>
      <c r="H162" s="19"/>
      <c r="I162" s="19"/>
      <c r="J162" s="20">
        <f>IF($H$521=TRUE,H162*O162,IF($J$519&lt;168,H162*P162,IF($J$519&lt;336,H162*Q162,IF($J$519&lt;600,H162*R162,H162*S162))))</f>
        <v>0</v>
      </c>
      <c r="K162" s="51"/>
      <c r="L162" s="66"/>
      <c r="M162" s="7"/>
      <c r="N162" s="7"/>
      <c r="O162" s="7">
        <v>18.650000000000002</v>
      </c>
      <c r="P162" s="7">
        <v>20.650000000000002</v>
      </c>
      <c r="Q162" s="7">
        <v>20.250000000000004</v>
      </c>
      <c r="R162" s="7">
        <v>19.950000000000003</v>
      </c>
      <c r="S162" s="7">
        <v>19.55</v>
      </c>
    </row>
    <row r="163" spans="2:20" x14ac:dyDescent="0.3">
      <c r="B163" s="54" t="s">
        <v>119</v>
      </c>
      <c r="C163" s="17" t="s">
        <v>498</v>
      </c>
      <c r="D163" s="52" t="s">
        <v>501</v>
      </c>
      <c r="E163" s="18" t="s">
        <v>14</v>
      </c>
      <c r="F163" s="52">
        <v>2023</v>
      </c>
      <c r="G163" s="27" t="s">
        <v>21</v>
      </c>
      <c r="H163" s="19"/>
      <c r="I163" s="19"/>
      <c r="J163" s="20">
        <f>IF($H$521=TRUE,H163*O163,IF($J$519&lt;168,H163*P163,IF($J$519&lt;336,H163*Q163,IF($J$519&lt;600,H163*R163,H163*S163))))</f>
        <v>0</v>
      </c>
      <c r="K163" s="51"/>
      <c r="L163" s="66"/>
      <c r="M163" s="7"/>
      <c r="N163" s="7"/>
      <c r="O163" s="7">
        <v>11.700000000000001</v>
      </c>
      <c r="P163" s="7">
        <v>12.700000000000001</v>
      </c>
      <c r="Q163" s="7">
        <v>12.500000000000002</v>
      </c>
      <c r="R163" s="7">
        <v>12.350000000000001</v>
      </c>
      <c r="S163" s="7">
        <v>12.15</v>
      </c>
    </row>
    <row r="164" spans="2:20" x14ac:dyDescent="0.3">
      <c r="B164" s="54" t="s">
        <v>119</v>
      </c>
      <c r="C164" s="17" t="s">
        <v>498</v>
      </c>
      <c r="D164" s="52" t="s">
        <v>501</v>
      </c>
      <c r="E164" s="18" t="s">
        <v>39</v>
      </c>
      <c r="F164" s="52" t="s">
        <v>542</v>
      </c>
      <c r="G164" s="27" t="s">
        <v>21</v>
      </c>
      <c r="H164" s="19"/>
      <c r="I164" s="19"/>
      <c r="J164" s="20">
        <f>IF($H$521=TRUE,H164*O164,IF($J$519&lt;168,H164*P164,IF($J$519&lt;336,H164*Q164,IF($J$519&lt;600,H164*R164,H164*S164))))</f>
        <v>0</v>
      </c>
      <c r="K164" s="51"/>
      <c r="L164" s="66"/>
      <c r="M164" s="7"/>
      <c r="N164" s="7"/>
      <c r="O164" s="7">
        <v>18.650000000000002</v>
      </c>
      <c r="P164" s="7">
        <v>20.650000000000002</v>
      </c>
      <c r="Q164" s="7">
        <v>20.250000000000004</v>
      </c>
      <c r="R164" s="7">
        <v>19.950000000000003</v>
      </c>
      <c r="S164" s="7">
        <v>19.55</v>
      </c>
    </row>
    <row r="165" spans="2:20" x14ac:dyDescent="0.3">
      <c r="B165" s="54" t="s">
        <v>119</v>
      </c>
      <c r="C165" s="17" t="s">
        <v>498</v>
      </c>
      <c r="D165" s="52" t="s">
        <v>548</v>
      </c>
      <c r="E165" s="18" t="s">
        <v>14</v>
      </c>
      <c r="F165" s="52" t="s">
        <v>542</v>
      </c>
      <c r="G165" s="27" t="s">
        <v>21</v>
      </c>
      <c r="H165" s="19"/>
      <c r="I165" s="19"/>
      <c r="J165" s="20">
        <f>IF($H$521=TRUE,H165*O165,IF($J$519&lt;168,H165*P165,IF($J$519&lt;336,H165*Q165,IF($J$519&lt;600,H165*R165,H165*S165))))</f>
        <v>0</v>
      </c>
      <c r="K165" s="51"/>
      <c r="L165" s="66"/>
      <c r="M165" s="7"/>
      <c r="N165" s="7"/>
      <c r="O165" s="7">
        <v>14.55</v>
      </c>
      <c r="P165" s="7">
        <v>15.55</v>
      </c>
      <c r="Q165" s="7">
        <v>15.350000000000001</v>
      </c>
      <c r="R165" s="7">
        <v>15.200000000000001</v>
      </c>
      <c r="S165" s="7">
        <v>15</v>
      </c>
    </row>
    <row r="166" spans="2:20" x14ac:dyDescent="0.3">
      <c r="B166" s="57"/>
      <c r="C166" s="21"/>
      <c r="D166" s="33"/>
      <c r="E166" s="21"/>
      <c r="F166" s="21"/>
      <c r="G166" s="21"/>
      <c r="J166" s="34"/>
      <c r="K166" s="51"/>
      <c r="L166" s="66"/>
      <c r="M166" s="7"/>
      <c r="N166" s="7"/>
      <c r="O166" s="7"/>
      <c r="P166" s="7"/>
      <c r="Q166" s="7"/>
      <c r="R166" s="7"/>
      <c r="S166" s="7"/>
    </row>
    <row r="167" spans="2:20" ht="24" customHeight="1" x14ac:dyDescent="0.45">
      <c r="B167" s="35"/>
      <c r="C167" s="35"/>
      <c r="D167" s="1" t="s">
        <v>137</v>
      </c>
      <c r="E167" s="1"/>
      <c r="F167" s="1"/>
      <c r="G167" s="35"/>
      <c r="H167" s="35"/>
      <c r="I167" s="35"/>
      <c r="J167" s="35"/>
      <c r="K167" s="51"/>
      <c r="L167" s="66"/>
      <c r="M167" s="7"/>
      <c r="N167" s="7"/>
      <c r="O167" s="7"/>
      <c r="P167" s="7"/>
      <c r="Q167" s="7"/>
      <c r="R167" s="7"/>
      <c r="S167" s="7"/>
      <c r="T167" s="66"/>
    </row>
    <row r="168" spans="2:20" ht="17.850000000000001" customHeight="1" x14ac:dyDescent="0.45">
      <c r="B168" s="36"/>
      <c r="C168" s="36"/>
      <c r="D168" s="37"/>
      <c r="E168" s="36"/>
      <c r="F168" s="36"/>
      <c r="G168" s="36"/>
      <c r="H168" s="3"/>
      <c r="I168" s="3"/>
      <c r="J168" s="36"/>
      <c r="K168" s="51"/>
      <c r="L168" s="66"/>
      <c r="M168" s="7"/>
      <c r="N168" s="7"/>
      <c r="O168" s="7"/>
      <c r="P168" s="7"/>
      <c r="Q168" s="7"/>
      <c r="R168" s="7"/>
      <c r="S168" s="7"/>
    </row>
    <row r="169" spans="2:20" ht="23.1" customHeight="1" x14ac:dyDescent="0.45">
      <c r="B169" s="68">
        <v>17</v>
      </c>
      <c r="C169" s="69" t="s">
        <v>138</v>
      </c>
      <c r="D169" s="70"/>
      <c r="E169" s="71"/>
      <c r="F169" s="71"/>
      <c r="G169" s="71"/>
      <c r="H169" s="72">
        <f>SUM(H170:H182)</f>
        <v>0</v>
      </c>
      <c r="I169" s="72">
        <f>SUM(I170:I182)</f>
        <v>0</v>
      </c>
      <c r="J169" s="73"/>
      <c r="K169" s="51"/>
      <c r="L169" s="66"/>
      <c r="M169" s="7"/>
      <c r="N169" s="7"/>
      <c r="O169" s="7">
        <v>0</v>
      </c>
      <c r="P169" s="7">
        <v>0</v>
      </c>
      <c r="Q169" s="7">
        <v>0</v>
      </c>
      <c r="R169" s="7">
        <v>0</v>
      </c>
      <c r="S169" s="7">
        <v>0</v>
      </c>
    </row>
    <row r="170" spans="2:20" x14ac:dyDescent="0.3">
      <c r="B170" s="74" t="s">
        <v>139</v>
      </c>
      <c r="C170" s="75" t="s">
        <v>502</v>
      </c>
      <c r="D170" s="76" t="s">
        <v>11</v>
      </c>
      <c r="E170" s="77" t="s">
        <v>14</v>
      </c>
      <c r="F170" s="76">
        <v>2024</v>
      </c>
      <c r="G170" s="78" t="s">
        <v>15</v>
      </c>
      <c r="H170" s="79"/>
      <c r="I170" s="79"/>
      <c r="J170" s="80">
        <f>IF($H$521=TRUE,H170*O170,IF($J$519&lt;168,H170*P170,IF($J$519&lt;336,H170*Q170,IF($J$519&lt;600,H170*R170,H170*S170))))</f>
        <v>0</v>
      </c>
      <c r="K170" s="51"/>
      <c r="L170" s="66"/>
      <c r="M170" s="7"/>
      <c r="N170" s="7"/>
      <c r="O170" s="7">
        <v>6.5500000000000007</v>
      </c>
      <c r="P170" s="7">
        <v>7.5500000000000007</v>
      </c>
      <c r="Q170" s="7">
        <v>7.3500000000000005</v>
      </c>
      <c r="R170" s="7">
        <v>7.2000000000000011</v>
      </c>
      <c r="S170" s="7">
        <v>7.0000000000000009</v>
      </c>
    </row>
    <row r="171" spans="2:20" x14ac:dyDescent="0.3">
      <c r="B171" s="74" t="s">
        <v>139</v>
      </c>
      <c r="C171" s="75" t="s">
        <v>549</v>
      </c>
      <c r="D171" s="76" t="s">
        <v>550</v>
      </c>
      <c r="E171" s="77" t="s">
        <v>14</v>
      </c>
      <c r="F171" s="76" t="s">
        <v>542</v>
      </c>
      <c r="G171" s="78" t="s">
        <v>21</v>
      </c>
      <c r="H171" s="79"/>
      <c r="I171" s="79"/>
      <c r="J171" s="80">
        <f>IF($H$521=TRUE,H171*O171,IF($J$519&lt;168,H171*P171,IF($J$519&lt;336,H171*Q171,IF($J$519&lt;600,H171*R171,H171*S171))))</f>
        <v>0</v>
      </c>
      <c r="K171" s="51"/>
      <c r="L171" s="66"/>
      <c r="M171" s="7"/>
      <c r="N171" s="7"/>
      <c r="O171" s="7">
        <v>6.5500000000000007</v>
      </c>
      <c r="P171" s="7">
        <v>7.5500000000000007</v>
      </c>
      <c r="Q171" s="7">
        <v>7.3500000000000005</v>
      </c>
      <c r="R171" s="7">
        <v>7.2000000000000011</v>
      </c>
      <c r="S171" s="7">
        <v>7.0000000000000009</v>
      </c>
    </row>
    <row r="172" spans="2:20" x14ac:dyDescent="0.3">
      <c r="B172" s="54" t="s">
        <v>11</v>
      </c>
      <c r="C172" s="17" t="s">
        <v>140</v>
      </c>
      <c r="D172" s="52" t="s">
        <v>141</v>
      </c>
      <c r="E172" s="18" t="s">
        <v>142</v>
      </c>
      <c r="F172" s="52" t="s">
        <v>64</v>
      </c>
      <c r="G172" s="27" t="s">
        <v>143</v>
      </c>
      <c r="H172" s="19"/>
      <c r="I172" s="19"/>
      <c r="J172" s="20">
        <f>IF($H$521=TRUE,H172*O172,IF($J$519&lt;168,H172*P172,IF($J$519&lt;336,H172*Q172,IF($J$519&lt;600,H172*R172,H172*S172))))</f>
        <v>0</v>
      </c>
      <c r="K172" s="51"/>
      <c r="L172" s="66"/>
      <c r="M172" s="7"/>
      <c r="N172" s="7"/>
      <c r="O172" s="7">
        <v>18.8</v>
      </c>
      <c r="P172" s="7">
        <v>19.8</v>
      </c>
      <c r="Q172" s="7">
        <v>19.600000000000001</v>
      </c>
      <c r="R172" s="7">
        <v>19.45</v>
      </c>
      <c r="S172" s="7">
        <v>19.25</v>
      </c>
    </row>
    <row r="173" spans="2:20" x14ac:dyDescent="0.3">
      <c r="B173" s="54" t="s">
        <v>139</v>
      </c>
      <c r="C173" s="17" t="s">
        <v>144</v>
      </c>
      <c r="D173" s="52" t="s">
        <v>145</v>
      </c>
      <c r="E173" s="18" t="s">
        <v>14</v>
      </c>
      <c r="F173" s="52">
        <v>2024</v>
      </c>
      <c r="G173" s="27" t="s">
        <v>15</v>
      </c>
      <c r="H173" s="19"/>
      <c r="I173" s="19"/>
      <c r="J173" s="20">
        <f>IF($H$521=TRUE,H173*O173,IF($J$519&lt;168,H173*P173,IF($J$519&lt;336,H173*Q173,IF($J$519&lt;600,H173*R173,H173*S173))))</f>
        <v>0</v>
      </c>
      <c r="K173" s="51"/>
      <c r="L173" s="66"/>
      <c r="M173" s="7"/>
      <c r="N173" s="7"/>
      <c r="O173" s="7">
        <v>4.75</v>
      </c>
      <c r="P173" s="7">
        <v>5.75</v>
      </c>
      <c r="Q173" s="7">
        <v>5.55</v>
      </c>
      <c r="R173" s="7">
        <v>5.4</v>
      </c>
      <c r="S173" s="7">
        <v>5.2</v>
      </c>
    </row>
    <row r="174" spans="2:20" x14ac:dyDescent="0.3">
      <c r="B174" s="54" t="s">
        <v>139</v>
      </c>
      <c r="C174" s="17" t="s">
        <v>146</v>
      </c>
      <c r="D174" s="52" t="s">
        <v>147</v>
      </c>
      <c r="E174" s="18" t="s">
        <v>14</v>
      </c>
      <c r="F174" s="52">
        <v>2023</v>
      </c>
      <c r="G174" s="27" t="s">
        <v>15</v>
      </c>
      <c r="H174" s="19"/>
      <c r="I174" s="19"/>
      <c r="J174" s="20">
        <f>IF($H$521=TRUE,H174*O174,IF($J$519&lt;168,H174*P174,IF($J$519&lt;336,H174*Q174,IF($J$519&lt;600,H174*R174,H174*S174))))</f>
        <v>0</v>
      </c>
      <c r="K174" s="51"/>
      <c r="L174" s="66"/>
      <c r="M174" s="7"/>
      <c r="N174" s="7"/>
      <c r="O174" s="7">
        <v>4.75</v>
      </c>
      <c r="P174" s="7">
        <v>5.75</v>
      </c>
      <c r="Q174" s="7">
        <v>5.55</v>
      </c>
      <c r="R174" s="7">
        <v>5.4</v>
      </c>
      <c r="S174" s="7">
        <v>5.2</v>
      </c>
    </row>
    <row r="175" spans="2:20" x14ac:dyDescent="0.3">
      <c r="B175" s="54" t="s">
        <v>139</v>
      </c>
      <c r="C175" s="17" t="s">
        <v>148</v>
      </c>
      <c r="D175" s="52" t="s">
        <v>149</v>
      </c>
      <c r="E175" s="18" t="s">
        <v>14</v>
      </c>
      <c r="F175" s="52">
        <v>2024</v>
      </c>
      <c r="G175" s="27" t="s">
        <v>15</v>
      </c>
      <c r="H175" s="19"/>
      <c r="I175" s="19"/>
      <c r="J175" s="20">
        <f>IF($H$521=TRUE,H175*O175,IF($J$519&lt;168,H175*P175,IF($J$519&lt;336,H175*Q175,IF($J$519&lt;600,H175*R175,H175*S175))))</f>
        <v>0</v>
      </c>
      <c r="K175" s="51"/>
      <c r="L175" s="66"/>
      <c r="M175" s="7"/>
      <c r="N175" s="7"/>
      <c r="O175" s="7">
        <v>6.3500000000000005</v>
      </c>
      <c r="P175" s="7">
        <v>7.3500000000000005</v>
      </c>
      <c r="Q175" s="7">
        <v>7.15</v>
      </c>
      <c r="R175" s="7">
        <v>7.0000000000000009</v>
      </c>
      <c r="S175" s="7">
        <v>6.8000000000000007</v>
      </c>
    </row>
    <row r="176" spans="2:20" x14ac:dyDescent="0.3">
      <c r="B176" s="54" t="s">
        <v>139</v>
      </c>
      <c r="C176" s="17" t="s">
        <v>144</v>
      </c>
      <c r="D176" s="52" t="s">
        <v>150</v>
      </c>
      <c r="E176" s="18" t="s">
        <v>14</v>
      </c>
      <c r="F176" s="52">
        <v>2024</v>
      </c>
      <c r="G176" s="27" t="s">
        <v>49</v>
      </c>
      <c r="H176" s="19"/>
      <c r="I176" s="19"/>
      <c r="J176" s="20">
        <f>IF($H$521=TRUE,H176*O176,IF($J$519&lt;168,H176*P176,IF($J$519&lt;336,H176*Q176,IF($J$519&lt;600,H176*R176,H176*S176))))</f>
        <v>0</v>
      </c>
      <c r="K176" s="51"/>
      <c r="L176" s="66"/>
      <c r="M176" s="7"/>
      <c r="N176" s="7"/>
      <c r="O176" s="7">
        <v>4.75</v>
      </c>
      <c r="P176" s="7">
        <v>5.75</v>
      </c>
      <c r="Q176" s="7">
        <v>5.55</v>
      </c>
      <c r="R176" s="7">
        <v>5.4</v>
      </c>
      <c r="S176" s="7">
        <v>5.2</v>
      </c>
    </row>
    <row r="177" spans="2:22" x14ac:dyDescent="0.3">
      <c r="B177" s="54" t="s">
        <v>139</v>
      </c>
      <c r="C177" s="17" t="s">
        <v>144</v>
      </c>
      <c r="D177" s="52" t="s">
        <v>151</v>
      </c>
      <c r="E177" s="18" t="s">
        <v>14</v>
      </c>
      <c r="F177" s="52">
        <v>2023</v>
      </c>
      <c r="G177" s="27" t="s">
        <v>21</v>
      </c>
      <c r="H177" s="19"/>
      <c r="I177" s="19"/>
      <c r="J177" s="20">
        <f>IF($H$521=TRUE,H177*O177,IF($J$519&lt;168,H177*P177,IF($J$519&lt;336,H177*Q177,IF($J$519&lt;600,H177*R177,H177*S177))))</f>
        <v>0</v>
      </c>
      <c r="K177" s="51"/>
      <c r="L177" s="66"/>
      <c r="M177" s="7"/>
      <c r="N177" s="7"/>
      <c r="O177" s="7">
        <v>4.75</v>
      </c>
      <c r="P177" s="7">
        <v>5.75</v>
      </c>
      <c r="Q177" s="7">
        <v>5.55</v>
      </c>
      <c r="R177" s="7">
        <v>5.4</v>
      </c>
      <c r="S177" s="7">
        <v>5.2</v>
      </c>
    </row>
    <row r="178" spans="2:22" x14ac:dyDescent="0.3">
      <c r="B178" s="54" t="s">
        <v>139</v>
      </c>
      <c r="C178" s="17" t="s">
        <v>144</v>
      </c>
      <c r="D178" s="52" t="s">
        <v>152</v>
      </c>
      <c r="E178" s="18" t="s">
        <v>14</v>
      </c>
      <c r="F178" s="52">
        <v>2024</v>
      </c>
      <c r="G178" s="27" t="s">
        <v>21</v>
      </c>
      <c r="H178" s="19"/>
      <c r="I178" s="19"/>
      <c r="J178" s="20">
        <f>IF($H$521=TRUE,H178*O178,IF($J$519&lt;168,H178*P178,IF($J$519&lt;336,H178*Q178,IF($J$519&lt;600,H178*R178,H178*S178))))</f>
        <v>0</v>
      </c>
      <c r="K178" s="51"/>
      <c r="L178" s="66"/>
      <c r="M178" s="7"/>
      <c r="N178" s="7"/>
      <c r="O178" s="7">
        <v>5.5</v>
      </c>
      <c r="P178" s="7">
        <v>6.5</v>
      </c>
      <c r="Q178" s="7">
        <v>6.3</v>
      </c>
      <c r="R178" s="7">
        <v>6.15</v>
      </c>
      <c r="S178" s="7">
        <v>5.95</v>
      </c>
    </row>
    <row r="179" spans="2:22" x14ac:dyDescent="0.3">
      <c r="B179" s="54" t="s">
        <v>139</v>
      </c>
      <c r="C179" s="17" t="s">
        <v>144</v>
      </c>
      <c r="D179" s="52" t="s">
        <v>153</v>
      </c>
      <c r="E179" s="18" t="s">
        <v>14</v>
      </c>
      <c r="F179" s="52">
        <v>2024</v>
      </c>
      <c r="G179" s="27" t="s">
        <v>21</v>
      </c>
      <c r="H179" s="19"/>
      <c r="I179" s="19"/>
      <c r="J179" s="20">
        <f>IF($H$521=TRUE,H179*O179,IF($J$519&lt;168,H179*P179,IF($J$519&lt;336,H179*Q179,IF($J$519&lt;600,H179*R179,H179*S179))))</f>
        <v>0</v>
      </c>
      <c r="K179" s="51"/>
      <c r="L179" s="66"/>
      <c r="M179" s="7"/>
      <c r="N179" s="7"/>
      <c r="O179" s="7">
        <v>5.5</v>
      </c>
      <c r="P179" s="7">
        <v>6.5</v>
      </c>
      <c r="Q179" s="7">
        <v>6.3</v>
      </c>
      <c r="R179" s="7">
        <v>6.15</v>
      </c>
      <c r="S179" s="7">
        <v>5.95</v>
      </c>
    </row>
    <row r="180" spans="2:22" x14ac:dyDescent="0.3">
      <c r="B180" s="54" t="s">
        <v>139</v>
      </c>
      <c r="C180" s="17" t="s">
        <v>148</v>
      </c>
      <c r="D180" s="52" t="s">
        <v>154</v>
      </c>
      <c r="E180" s="18" t="s">
        <v>14</v>
      </c>
      <c r="F180" s="52">
        <v>2023</v>
      </c>
      <c r="G180" s="27" t="s">
        <v>21</v>
      </c>
      <c r="H180" s="19"/>
      <c r="I180" s="19"/>
      <c r="J180" s="20">
        <f>IF($H$521=TRUE,H180*O180,IF($J$519&lt;168,H180*P180,IF($J$519&lt;336,H180*Q180,IF($J$519&lt;600,H180*R180,H180*S180))))</f>
        <v>0</v>
      </c>
      <c r="K180" s="51"/>
      <c r="L180" s="66"/>
      <c r="M180" s="7"/>
      <c r="N180" s="7"/>
      <c r="O180" s="7">
        <v>6.3000000000000007</v>
      </c>
      <c r="P180" s="7">
        <v>7.3000000000000007</v>
      </c>
      <c r="Q180" s="7">
        <v>7.1000000000000005</v>
      </c>
      <c r="R180" s="7">
        <v>6.9500000000000011</v>
      </c>
      <c r="S180" s="7">
        <v>6.7500000000000009</v>
      </c>
    </row>
    <row r="181" spans="2:22" x14ac:dyDescent="0.3">
      <c r="B181" s="54" t="s">
        <v>36</v>
      </c>
      <c r="C181" s="17" t="s">
        <v>155</v>
      </c>
      <c r="D181" s="52" t="s">
        <v>156</v>
      </c>
      <c r="E181" s="18" t="s">
        <v>14</v>
      </c>
      <c r="F181" s="52">
        <v>2020</v>
      </c>
      <c r="G181" s="27" t="s">
        <v>21</v>
      </c>
      <c r="H181" s="19"/>
      <c r="I181" s="19"/>
      <c r="J181" s="20">
        <f>IF($H$521=TRUE,H181*O181,IF($J$519&lt;168,H181*P181,IF($J$519&lt;336,H181*Q181,IF($J$519&lt;600,H181*R181,H181*S181))))</f>
        <v>0</v>
      </c>
      <c r="K181" s="51"/>
      <c r="L181" s="66"/>
      <c r="M181" s="7"/>
      <c r="N181" s="7"/>
      <c r="O181" s="7">
        <v>9.3000000000000007</v>
      </c>
      <c r="P181" s="7">
        <v>10.3</v>
      </c>
      <c r="Q181" s="7">
        <v>10.100000000000001</v>
      </c>
      <c r="R181" s="7">
        <v>9.9500000000000011</v>
      </c>
      <c r="S181" s="7">
        <v>9.75</v>
      </c>
    </row>
    <row r="182" spans="2:22" x14ac:dyDescent="0.3">
      <c r="B182" s="54" t="s">
        <v>36</v>
      </c>
      <c r="C182" s="17" t="s">
        <v>155</v>
      </c>
      <c r="D182" s="52" t="s">
        <v>157</v>
      </c>
      <c r="E182" s="18" t="s">
        <v>14</v>
      </c>
      <c r="F182" s="52">
        <v>2021</v>
      </c>
      <c r="G182" s="27" t="s">
        <v>21</v>
      </c>
      <c r="H182" s="19"/>
      <c r="I182" s="19"/>
      <c r="J182" s="20">
        <f>IF($H$521=TRUE,H182*O182,IF($J$519&lt;168,H182*P182,IF($J$519&lt;336,H182*Q182,IF($J$519&lt;600,H182*R182,H182*S182))))</f>
        <v>0</v>
      </c>
      <c r="K182" s="51"/>
      <c r="L182" s="66"/>
      <c r="M182" s="7"/>
      <c r="N182" s="7"/>
      <c r="O182" s="7">
        <v>13.25</v>
      </c>
      <c r="P182" s="7">
        <v>14.25</v>
      </c>
      <c r="Q182" s="7">
        <v>14.05</v>
      </c>
      <c r="R182" s="7">
        <v>13.9</v>
      </c>
      <c r="S182" s="7">
        <v>13.7</v>
      </c>
    </row>
    <row r="183" spans="2:22" ht="23.1" customHeight="1" x14ac:dyDescent="0.45">
      <c r="B183" s="81">
        <v>18</v>
      </c>
      <c r="C183" s="82" t="s">
        <v>158</v>
      </c>
      <c r="D183" s="70"/>
      <c r="E183" s="70"/>
      <c r="F183" s="70"/>
      <c r="G183" s="70"/>
      <c r="H183" s="72">
        <f>SUM(H184:H189)</f>
        <v>0</v>
      </c>
      <c r="I183" s="72">
        <f>SUM(I184:I189)</f>
        <v>0</v>
      </c>
      <c r="J183" s="83"/>
      <c r="K183" s="51"/>
      <c r="L183" s="66"/>
      <c r="M183" s="7"/>
      <c r="N183" s="7"/>
      <c r="O183" s="7"/>
      <c r="P183" s="7"/>
      <c r="Q183" s="7"/>
      <c r="R183" s="7"/>
      <c r="S183" s="7"/>
      <c r="T183" s="66"/>
      <c r="U183" s="66"/>
      <c r="V183" s="66"/>
    </row>
    <row r="184" spans="2:22" x14ac:dyDescent="0.3">
      <c r="B184" s="74" t="s">
        <v>36</v>
      </c>
      <c r="C184" s="75" t="s">
        <v>159</v>
      </c>
      <c r="D184" s="76" t="s">
        <v>160</v>
      </c>
      <c r="E184" s="77" t="s">
        <v>14</v>
      </c>
      <c r="F184" s="76">
        <v>2023</v>
      </c>
      <c r="G184" s="78" t="s">
        <v>15</v>
      </c>
      <c r="H184" s="79"/>
      <c r="I184" s="79"/>
      <c r="J184" s="80">
        <f>IF($H$521=TRUE,H184*O184,IF($J$519&lt;168,H184*P184,IF($J$519&lt;336,H184*Q184,IF($J$519&lt;600,H184*R184,H184*S184))))</f>
        <v>0</v>
      </c>
      <c r="K184" s="51"/>
      <c r="L184" s="66"/>
      <c r="M184" s="7"/>
      <c r="N184" s="7"/>
      <c r="O184" s="7">
        <v>4.95</v>
      </c>
      <c r="P184" s="7">
        <v>5.95</v>
      </c>
      <c r="Q184" s="7">
        <v>5.75</v>
      </c>
      <c r="R184" s="7">
        <v>5.6000000000000005</v>
      </c>
      <c r="S184" s="7">
        <v>5.4</v>
      </c>
    </row>
    <row r="185" spans="2:22" x14ac:dyDescent="0.3">
      <c r="B185" s="54" t="s">
        <v>36</v>
      </c>
      <c r="C185" s="17" t="s">
        <v>161</v>
      </c>
      <c r="D185" s="52" t="s">
        <v>162</v>
      </c>
      <c r="E185" s="18" t="s">
        <v>14</v>
      </c>
      <c r="F185" s="52">
        <v>2024</v>
      </c>
      <c r="G185" s="27" t="s">
        <v>15</v>
      </c>
      <c r="H185" s="19"/>
      <c r="I185" s="19"/>
      <c r="J185" s="20">
        <f>IF($H$521=TRUE,H185*O185,IF($J$519&lt;168,H185*P185,IF($J$519&lt;336,H185*Q185,IF($J$519&lt;600,H185*R185,H185*S185))))</f>
        <v>0</v>
      </c>
      <c r="K185" s="51"/>
      <c r="L185" s="66"/>
      <c r="M185" s="7"/>
      <c r="N185" s="7"/>
      <c r="O185" s="7">
        <v>5.95</v>
      </c>
      <c r="P185" s="7">
        <v>6.95</v>
      </c>
      <c r="Q185" s="7">
        <v>6.75</v>
      </c>
      <c r="R185" s="7">
        <v>6.6000000000000005</v>
      </c>
      <c r="S185" s="7">
        <v>6.4</v>
      </c>
    </row>
    <row r="186" spans="2:22" x14ac:dyDescent="0.3">
      <c r="B186" s="54" t="s">
        <v>36</v>
      </c>
      <c r="C186" s="17" t="s">
        <v>161</v>
      </c>
      <c r="D186" s="52" t="s">
        <v>162</v>
      </c>
      <c r="E186" s="18" t="s">
        <v>14</v>
      </c>
      <c r="F186" s="52">
        <v>2024</v>
      </c>
      <c r="G186" s="27" t="s">
        <v>49</v>
      </c>
      <c r="H186" s="19"/>
      <c r="I186" s="19"/>
      <c r="J186" s="20">
        <f>IF($H$521=TRUE,H186*O186,IF($J$519&lt;168,H186*P186,IF($J$519&lt;336,H186*Q186,IF($J$519&lt;600,H186*R186,H186*S186))))</f>
        <v>0</v>
      </c>
      <c r="K186" s="51"/>
      <c r="L186" s="66"/>
      <c r="M186" s="7"/>
      <c r="N186" s="7"/>
      <c r="O186" s="7">
        <v>5.1000000000000005</v>
      </c>
      <c r="P186" s="7">
        <v>6.1000000000000005</v>
      </c>
      <c r="Q186" s="7">
        <v>5.9</v>
      </c>
      <c r="R186" s="7">
        <v>5.7500000000000009</v>
      </c>
      <c r="S186" s="7">
        <v>5.5500000000000007</v>
      </c>
    </row>
    <row r="187" spans="2:22" x14ac:dyDescent="0.3">
      <c r="B187" s="54" t="s">
        <v>36</v>
      </c>
      <c r="C187" s="17" t="s">
        <v>161</v>
      </c>
      <c r="D187" s="52" t="s">
        <v>162</v>
      </c>
      <c r="E187" s="18" t="s">
        <v>14</v>
      </c>
      <c r="F187" s="52">
        <v>2024</v>
      </c>
      <c r="G187" s="27" t="s">
        <v>21</v>
      </c>
      <c r="H187" s="19"/>
      <c r="I187" s="19"/>
      <c r="J187" s="20">
        <f>IF($H$521=TRUE,H187*O187,IF($J$519&lt;168,H187*P187,IF($J$519&lt;336,H187*Q187,IF($J$519&lt;600,H187*R187,H187*S187))))</f>
        <v>0</v>
      </c>
      <c r="K187" s="51"/>
      <c r="L187" s="66"/>
      <c r="M187" s="7"/>
      <c r="N187" s="7"/>
      <c r="O187" s="7">
        <v>5.5</v>
      </c>
      <c r="P187" s="7">
        <v>6.5</v>
      </c>
      <c r="Q187" s="7">
        <v>6.3</v>
      </c>
      <c r="R187" s="7">
        <v>6.15</v>
      </c>
      <c r="S187" s="7">
        <v>5.95</v>
      </c>
    </row>
    <row r="188" spans="2:22" x14ac:dyDescent="0.3">
      <c r="B188" s="54" t="s">
        <v>36</v>
      </c>
      <c r="C188" s="17" t="s">
        <v>161</v>
      </c>
      <c r="D188" s="52" t="s">
        <v>163</v>
      </c>
      <c r="E188" s="18" t="s">
        <v>14</v>
      </c>
      <c r="F188" s="52">
        <v>2023</v>
      </c>
      <c r="G188" s="27" t="s">
        <v>21</v>
      </c>
      <c r="H188" s="19"/>
      <c r="I188" s="19"/>
      <c r="J188" s="20">
        <f>IF($H$521=TRUE,H188*O188,IF($J$519&lt;168,H188*P188,IF($J$519&lt;336,H188*Q188,IF($J$519&lt;600,H188*R188,H188*S188))))</f>
        <v>0</v>
      </c>
      <c r="K188" s="51"/>
      <c r="L188" s="66"/>
      <c r="M188" s="7"/>
      <c r="N188" s="7"/>
      <c r="O188" s="7">
        <v>6.1000000000000005</v>
      </c>
      <c r="P188" s="7">
        <v>7.1000000000000005</v>
      </c>
      <c r="Q188" s="7">
        <v>6.9</v>
      </c>
      <c r="R188" s="7">
        <v>6.7500000000000009</v>
      </c>
      <c r="S188" s="7">
        <v>6.5500000000000007</v>
      </c>
    </row>
    <row r="189" spans="2:22" x14ac:dyDescent="0.3">
      <c r="B189" s="54" t="s">
        <v>36</v>
      </c>
      <c r="C189" s="17" t="s">
        <v>164</v>
      </c>
      <c r="D189" s="52" t="s">
        <v>165</v>
      </c>
      <c r="E189" s="18" t="s">
        <v>14</v>
      </c>
      <c r="F189" s="52">
        <v>2022</v>
      </c>
      <c r="G189" s="27" t="s">
        <v>21</v>
      </c>
      <c r="H189" s="19"/>
      <c r="I189" s="19"/>
      <c r="J189" s="20">
        <f>IF($H$521=TRUE,H189*O189,IF($J$519&lt;168,H189*P189,IF($J$519&lt;336,H189*Q189,IF($J$519&lt;600,H189*R189,H189*S189))))</f>
        <v>0</v>
      </c>
      <c r="K189" s="51"/>
      <c r="L189" s="66"/>
      <c r="M189" s="7"/>
      <c r="N189" s="7"/>
      <c r="O189" s="7">
        <v>9</v>
      </c>
      <c r="P189" s="7">
        <v>10</v>
      </c>
      <c r="Q189" s="7">
        <v>9.8000000000000007</v>
      </c>
      <c r="R189" s="7">
        <v>9.65</v>
      </c>
      <c r="S189" s="7">
        <v>9.4499999999999993</v>
      </c>
    </row>
    <row r="190" spans="2:22" ht="23.1" customHeight="1" x14ac:dyDescent="0.45">
      <c r="B190" s="68">
        <v>19</v>
      </c>
      <c r="C190" s="69" t="s">
        <v>166</v>
      </c>
      <c r="D190" s="70"/>
      <c r="E190" s="70"/>
      <c r="F190" s="70"/>
      <c r="G190" s="70"/>
      <c r="H190" s="72">
        <f>H191+H192*2+H193+H194+H195*2+H196+H198*2+H197+H199</f>
        <v>0</v>
      </c>
      <c r="I190" s="72">
        <f>I191+I192*2+I193+I194+I195*2+I196+I198*2+I197+I199</f>
        <v>0</v>
      </c>
      <c r="J190" s="83"/>
      <c r="K190" s="51"/>
      <c r="L190" s="66"/>
      <c r="M190" s="7"/>
      <c r="N190" s="7"/>
      <c r="O190" s="7">
        <v>0</v>
      </c>
      <c r="P190" s="7">
        <v>0</v>
      </c>
      <c r="Q190" s="7">
        <v>0</v>
      </c>
      <c r="R190" s="7">
        <v>0</v>
      </c>
      <c r="S190" s="7">
        <v>0</v>
      </c>
    </row>
    <row r="191" spans="2:22" x14ac:dyDescent="0.3">
      <c r="B191" s="74" t="s">
        <v>36</v>
      </c>
      <c r="C191" s="75" t="s">
        <v>167</v>
      </c>
      <c r="D191" s="76" t="s">
        <v>168</v>
      </c>
      <c r="E191" s="77" t="s">
        <v>14</v>
      </c>
      <c r="F191" s="76">
        <v>2024</v>
      </c>
      <c r="G191" s="78" t="s">
        <v>15</v>
      </c>
      <c r="H191" s="79"/>
      <c r="I191" s="79"/>
      <c r="J191" s="80">
        <f>IF($H$521=TRUE,H191*O191,IF($J$519&lt;168,H191*P191,IF($J$519&lt;336,H191*Q191,IF($J$519&lt;600,H191*R191,H191*S191))))</f>
        <v>0</v>
      </c>
      <c r="K191" s="51"/>
      <c r="L191" s="66"/>
      <c r="M191" s="7"/>
      <c r="N191" s="7"/>
      <c r="O191" s="7">
        <v>9.5</v>
      </c>
      <c r="P191" s="7">
        <v>10.5</v>
      </c>
      <c r="Q191" s="7">
        <v>10.3</v>
      </c>
      <c r="R191" s="7">
        <v>10.15</v>
      </c>
      <c r="S191" s="7">
        <v>9.9499999999999993</v>
      </c>
    </row>
    <row r="192" spans="2:22" x14ac:dyDescent="0.3">
      <c r="B192" s="54" t="s">
        <v>36</v>
      </c>
      <c r="C192" s="17" t="s">
        <v>167</v>
      </c>
      <c r="D192" s="52" t="s">
        <v>168</v>
      </c>
      <c r="E192" s="18" t="s">
        <v>39</v>
      </c>
      <c r="F192" s="52">
        <v>2021</v>
      </c>
      <c r="G192" s="27" t="s">
        <v>15</v>
      </c>
      <c r="H192" s="19"/>
      <c r="I192" s="19"/>
      <c r="J192" s="20">
        <f>IF($H$521=TRUE,H192*O192,IF($J$519&lt;168,H192*P192,IF($J$519&lt;336,H192*Q192,IF($J$519&lt;600,H192*R192,H192*S192))))</f>
        <v>0</v>
      </c>
      <c r="K192" s="51"/>
      <c r="L192" s="66"/>
      <c r="M192" s="7"/>
      <c r="N192" s="7"/>
      <c r="O192" s="7">
        <v>20.85</v>
      </c>
      <c r="P192" s="7">
        <v>22.85</v>
      </c>
      <c r="Q192" s="7">
        <v>22.450000000000003</v>
      </c>
      <c r="R192" s="7">
        <v>22.150000000000002</v>
      </c>
      <c r="S192" s="7">
        <v>21.75</v>
      </c>
    </row>
    <row r="193" spans="2:19" x14ac:dyDescent="0.3">
      <c r="B193" s="54" t="s">
        <v>36</v>
      </c>
      <c r="C193" s="17" t="s">
        <v>109</v>
      </c>
      <c r="D193" s="52" t="s">
        <v>169</v>
      </c>
      <c r="E193" s="18" t="s">
        <v>14</v>
      </c>
      <c r="F193" s="52">
        <v>2024</v>
      </c>
      <c r="G193" s="27" t="s">
        <v>21</v>
      </c>
      <c r="H193" s="19"/>
      <c r="I193" s="19"/>
      <c r="J193" s="20">
        <f>IF($H$521=TRUE,H193*O193,IF($J$519&lt;168,H193*P193,IF($J$519&lt;336,H193*Q193,IF($J$519&lt;600,H193*R193,H193*S193))))</f>
        <v>0</v>
      </c>
      <c r="K193" s="51"/>
      <c r="L193" s="66"/>
      <c r="M193" s="7"/>
      <c r="N193" s="7"/>
      <c r="O193" s="7">
        <v>6.2</v>
      </c>
      <c r="P193" s="7">
        <v>7.2</v>
      </c>
      <c r="Q193" s="7">
        <v>7</v>
      </c>
      <c r="R193" s="7">
        <v>6.8500000000000005</v>
      </c>
      <c r="S193" s="7">
        <v>6.65</v>
      </c>
    </row>
    <row r="194" spans="2:19" x14ac:dyDescent="0.3">
      <c r="B194" s="54" t="s">
        <v>36</v>
      </c>
      <c r="C194" s="17" t="s">
        <v>170</v>
      </c>
      <c r="D194" s="52" t="s">
        <v>171</v>
      </c>
      <c r="E194" s="18" t="s">
        <v>14</v>
      </c>
      <c r="F194" s="52">
        <v>2023</v>
      </c>
      <c r="G194" s="27" t="s">
        <v>21</v>
      </c>
      <c r="H194" s="19"/>
      <c r="I194" s="19"/>
      <c r="J194" s="20">
        <f>IF($H$521=TRUE,H194*O194,IF($J$519&lt;168,H194*P194,IF($J$519&lt;336,H194*Q194,IF($J$519&lt;600,H194*R194,H194*S194))))</f>
        <v>0</v>
      </c>
      <c r="K194" s="51"/>
      <c r="L194" s="66"/>
      <c r="M194" s="7"/>
      <c r="N194" s="7"/>
      <c r="O194" s="7">
        <v>7.45</v>
      </c>
      <c r="P194" s="7">
        <v>8.4499999999999993</v>
      </c>
      <c r="Q194" s="7">
        <v>8.25</v>
      </c>
      <c r="R194" s="7">
        <v>8.1</v>
      </c>
      <c r="S194" s="7">
        <v>7.8999999999999995</v>
      </c>
    </row>
    <row r="195" spans="2:19" x14ac:dyDescent="0.3">
      <c r="B195" s="54" t="s">
        <v>36</v>
      </c>
      <c r="C195" s="17" t="s">
        <v>170</v>
      </c>
      <c r="D195" s="52" t="s">
        <v>171</v>
      </c>
      <c r="E195" s="18" t="s">
        <v>39</v>
      </c>
      <c r="F195" s="52">
        <v>2024</v>
      </c>
      <c r="G195" s="27" t="s">
        <v>21</v>
      </c>
      <c r="H195" s="19"/>
      <c r="I195" s="19"/>
      <c r="J195" s="20">
        <f>IF($H$521=TRUE,H195*O195,IF($J$519&lt;168,H195*P195,IF($J$519&lt;336,H195*Q195,IF($J$519&lt;600,H195*R195,H195*S195))))</f>
        <v>0</v>
      </c>
      <c r="K195" s="51"/>
      <c r="L195" s="66"/>
      <c r="M195" s="7"/>
      <c r="N195" s="7"/>
      <c r="O195" s="7">
        <v>16.7</v>
      </c>
      <c r="P195" s="7">
        <v>18.7</v>
      </c>
      <c r="Q195" s="7">
        <v>18.3</v>
      </c>
      <c r="R195" s="7">
        <v>18</v>
      </c>
      <c r="S195" s="7">
        <v>17.599999999999998</v>
      </c>
    </row>
    <row r="196" spans="2:19" x14ac:dyDescent="0.3">
      <c r="B196" s="54" t="s">
        <v>36</v>
      </c>
      <c r="C196" s="17" t="s">
        <v>170</v>
      </c>
      <c r="D196" s="52" t="s">
        <v>172</v>
      </c>
      <c r="E196" s="18" t="s">
        <v>14</v>
      </c>
      <c r="F196" s="52">
        <v>2023</v>
      </c>
      <c r="G196" s="27" t="s">
        <v>21</v>
      </c>
      <c r="H196" s="19"/>
      <c r="I196" s="19"/>
      <c r="J196" s="20">
        <f>IF($H$521=TRUE,H196*O196,IF($J$519&lt;168,H196*P196,IF($J$519&lt;336,H196*Q196,IF($J$519&lt;600,H196*R196,H196*S196))))</f>
        <v>0</v>
      </c>
      <c r="K196" s="51"/>
      <c r="L196" s="66"/>
      <c r="M196" s="7"/>
      <c r="N196" s="7"/>
      <c r="O196" s="7">
        <v>8.5</v>
      </c>
      <c r="P196" s="7">
        <v>9.5</v>
      </c>
      <c r="Q196" s="7">
        <v>9.3000000000000007</v>
      </c>
      <c r="R196" s="7">
        <v>9.15</v>
      </c>
      <c r="S196" s="7">
        <v>8.9499999999999993</v>
      </c>
    </row>
    <row r="197" spans="2:19" x14ac:dyDescent="0.3">
      <c r="B197" s="54" t="s">
        <v>36</v>
      </c>
      <c r="C197" s="17" t="s">
        <v>170</v>
      </c>
      <c r="D197" s="52" t="s">
        <v>173</v>
      </c>
      <c r="E197" s="18" t="s">
        <v>14</v>
      </c>
      <c r="F197" s="52">
        <v>2024</v>
      </c>
      <c r="G197" s="27" t="s">
        <v>21</v>
      </c>
      <c r="H197" s="19"/>
      <c r="I197" s="19"/>
      <c r="J197" s="20">
        <f>IF($H$521=TRUE,H197*O197,IF($J$519&lt;168,H197*P197,IF($J$519&lt;336,H197*Q197,IF($J$519&lt;600,H197*R197,H197*S197))))</f>
        <v>0</v>
      </c>
      <c r="K197" s="51"/>
      <c r="L197" s="66"/>
      <c r="M197" s="7"/>
      <c r="N197" s="7"/>
      <c r="O197" s="7">
        <v>9.5</v>
      </c>
      <c r="P197" s="7">
        <v>10.5</v>
      </c>
      <c r="Q197" s="7">
        <v>10.3</v>
      </c>
      <c r="R197" s="7">
        <v>10.15</v>
      </c>
      <c r="S197" s="7">
        <v>9.9499999999999993</v>
      </c>
    </row>
    <row r="198" spans="2:19" x14ac:dyDescent="0.3">
      <c r="B198" s="54" t="s">
        <v>36</v>
      </c>
      <c r="C198" s="17" t="s">
        <v>170</v>
      </c>
      <c r="D198" s="52" t="s">
        <v>173</v>
      </c>
      <c r="E198" s="18" t="s">
        <v>39</v>
      </c>
      <c r="F198" s="52">
        <v>2021</v>
      </c>
      <c r="G198" s="27" t="s">
        <v>21</v>
      </c>
      <c r="H198" s="19"/>
      <c r="I198" s="19"/>
      <c r="J198" s="20">
        <f>IF($H$521=TRUE,H198*O198,IF($J$519&lt;168,H198*P198,IF($J$519&lt;336,H198*Q198,IF($J$519&lt;600,H198*R198,H198*S198))))</f>
        <v>0</v>
      </c>
      <c r="K198" s="51"/>
      <c r="L198" s="66"/>
      <c r="M198" s="7"/>
      <c r="N198" s="7"/>
      <c r="O198" s="7">
        <v>20.85</v>
      </c>
      <c r="P198" s="7">
        <v>22.85</v>
      </c>
      <c r="Q198" s="7">
        <v>22.450000000000003</v>
      </c>
      <c r="R198" s="7">
        <v>22.150000000000002</v>
      </c>
      <c r="S198" s="7">
        <v>21.75</v>
      </c>
    </row>
    <row r="199" spans="2:19" x14ac:dyDescent="0.3">
      <c r="B199" s="54" t="s">
        <v>36</v>
      </c>
      <c r="C199" s="17" t="s">
        <v>170</v>
      </c>
      <c r="D199" s="52" t="s">
        <v>174</v>
      </c>
      <c r="E199" s="18" t="s">
        <v>14</v>
      </c>
      <c r="F199" s="52">
        <v>2021</v>
      </c>
      <c r="G199" s="27" t="s">
        <v>21</v>
      </c>
      <c r="H199" s="19"/>
      <c r="I199" s="19"/>
      <c r="J199" s="20">
        <f>IF($H$521=TRUE,H199*O199,IF($J$519&lt;168,H199*P199,IF($J$519&lt;336,H199*Q199,IF($J$519&lt;600,H199*R199,H199*S199))))</f>
        <v>0</v>
      </c>
      <c r="K199" s="51"/>
      <c r="L199" s="66"/>
      <c r="M199" s="7"/>
      <c r="N199" s="7"/>
      <c r="O199" s="7">
        <v>16.150000000000002</v>
      </c>
      <c r="P199" s="7">
        <v>17.150000000000002</v>
      </c>
      <c r="Q199" s="7">
        <v>16.950000000000003</v>
      </c>
      <c r="R199" s="7">
        <v>16.8</v>
      </c>
      <c r="S199" s="7">
        <v>16.600000000000001</v>
      </c>
    </row>
    <row r="200" spans="2:19" ht="23.1" customHeight="1" x14ac:dyDescent="0.45">
      <c r="B200" s="68">
        <v>20</v>
      </c>
      <c r="C200" s="69" t="s">
        <v>175</v>
      </c>
      <c r="D200" s="70"/>
      <c r="E200" s="70"/>
      <c r="F200" s="70"/>
      <c r="G200" s="70"/>
      <c r="H200" s="72">
        <f>SUM(H201:H202)</f>
        <v>0</v>
      </c>
      <c r="I200" s="72">
        <f>SUM(I201:I202)</f>
        <v>0</v>
      </c>
      <c r="J200" s="83"/>
      <c r="K200" s="51"/>
      <c r="L200" s="66"/>
      <c r="M200" s="7"/>
      <c r="N200" s="7"/>
      <c r="O200" s="7">
        <v>0</v>
      </c>
      <c r="P200" s="7">
        <v>0</v>
      </c>
      <c r="Q200" s="7">
        <v>0</v>
      </c>
      <c r="R200" s="7">
        <v>0</v>
      </c>
      <c r="S200" s="7">
        <v>0</v>
      </c>
    </row>
    <row r="201" spans="2:19" x14ac:dyDescent="0.3">
      <c r="B201" s="54" t="s">
        <v>36</v>
      </c>
      <c r="C201" s="17" t="s">
        <v>176</v>
      </c>
      <c r="D201" s="52" t="s">
        <v>177</v>
      </c>
      <c r="E201" s="18" t="s">
        <v>14</v>
      </c>
      <c r="F201" s="52">
        <v>2023</v>
      </c>
      <c r="G201" s="27" t="s">
        <v>15</v>
      </c>
      <c r="H201" s="19"/>
      <c r="I201" s="19"/>
      <c r="J201" s="20">
        <f>IF($H$521=TRUE,H201*O201,IF($J$519&lt;168,H201*P201,IF($J$519&lt;336,H201*Q201,IF($J$519&lt;600,H201*R201,H201*S201))))</f>
        <v>0</v>
      </c>
      <c r="K201" s="51"/>
      <c r="L201" s="66"/>
      <c r="M201" s="7"/>
      <c r="N201" s="7"/>
      <c r="O201" s="7">
        <v>3.6500000000000004</v>
      </c>
      <c r="P201" s="7">
        <v>4.6500000000000004</v>
      </c>
      <c r="Q201" s="7">
        <v>4.45</v>
      </c>
      <c r="R201" s="7">
        <v>4.3000000000000007</v>
      </c>
      <c r="S201" s="7">
        <v>4.1000000000000005</v>
      </c>
    </row>
    <row r="202" spans="2:19" x14ac:dyDescent="0.3">
      <c r="B202" s="54" t="s">
        <v>36</v>
      </c>
      <c r="C202" s="17" t="s">
        <v>176</v>
      </c>
      <c r="D202" s="52" t="s">
        <v>177</v>
      </c>
      <c r="E202" s="18" t="s">
        <v>14</v>
      </c>
      <c r="F202" s="52">
        <v>2023</v>
      </c>
      <c r="G202" s="27" t="s">
        <v>21</v>
      </c>
      <c r="H202" s="19"/>
      <c r="I202" s="19"/>
      <c r="J202" s="20">
        <f>IF($H$521=TRUE,H202*O202,IF($J$519&lt;168,H202*P202,IF($J$519&lt;336,H202*Q202,IF($J$519&lt;600,H202*R202,H202*S202))))</f>
        <v>0</v>
      </c>
      <c r="K202" s="51"/>
      <c r="L202" s="66"/>
      <c r="M202" s="7"/>
      <c r="N202" s="7"/>
      <c r="O202" s="7">
        <v>3.45</v>
      </c>
      <c r="P202" s="7">
        <v>4.45</v>
      </c>
      <c r="Q202" s="7">
        <v>4.25</v>
      </c>
      <c r="R202" s="7">
        <v>4.1000000000000005</v>
      </c>
      <c r="S202" s="7">
        <v>3.9000000000000004</v>
      </c>
    </row>
    <row r="203" spans="2:19" ht="23.1" customHeight="1" x14ac:dyDescent="0.45">
      <c r="B203" s="68">
        <v>21</v>
      </c>
      <c r="C203" s="69" t="s">
        <v>178</v>
      </c>
      <c r="D203" s="70"/>
      <c r="E203" s="70"/>
      <c r="F203" s="70"/>
      <c r="G203" s="70"/>
      <c r="H203" s="72">
        <f>SUM(H204:H207)+H208*2+H209+H210</f>
        <v>0</v>
      </c>
      <c r="I203" s="72">
        <f>SUM(I204:I207)+I208*2+I209+I210</f>
        <v>0</v>
      </c>
      <c r="J203" s="83"/>
      <c r="K203" s="51"/>
      <c r="L203" s="66"/>
      <c r="M203" s="7"/>
      <c r="N203" s="7"/>
      <c r="O203" s="7">
        <v>0</v>
      </c>
      <c r="P203" s="7">
        <v>0</v>
      </c>
      <c r="Q203" s="7">
        <v>0</v>
      </c>
      <c r="R203" s="7">
        <v>0</v>
      </c>
      <c r="S203" s="7">
        <v>0</v>
      </c>
    </row>
    <row r="204" spans="2:19" x14ac:dyDescent="0.3">
      <c r="B204" s="74" t="s">
        <v>119</v>
      </c>
      <c r="C204" s="75" t="s">
        <v>167</v>
      </c>
      <c r="D204" s="76" t="s">
        <v>11</v>
      </c>
      <c r="E204" s="77" t="s">
        <v>14</v>
      </c>
      <c r="F204" s="76">
        <v>2024</v>
      </c>
      <c r="G204" s="78" t="s">
        <v>15</v>
      </c>
      <c r="H204" s="79"/>
      <c r="I204" s="79"/>
      <c r="J204" s="80">
        <f>IF($H$521=TRUE,H204*O204,IF($J$519&lt;168,H204*P204,IF($J$519&lt;336,H204*Q204,IF($J$519&lt;600,H204*R204,H204*S204))))</f>
        <v>0</v>
      </c>
      <c r="K204" s="51"/>
      <c r="L204" s="66"/>
      <c r="M204" s="7"/>
      <c r="N204" s="7"/>
      <c r="O204" s="7">
        <v>12.05</v>
      </c>
      <c r="P204" s="7">
        <v>13.05</v>
      </c>
      <c r="Q204" s="7">
        <v>12.850000000000001</v>
      </c>
      <c r="R204" s="7">
        <v>12.700000000000001</v>
      </c>
      <c r="S204" s="7">
        <v>12.5</v>
      </c>
    </row>
    <row r="205" spans="2:19" x14ac:dyDescent="0.3">
      <c r="B205" s="54" t="s">
        <v>119</v>
      </c>
      <c r="C205" s="17" t="s">
        <v>109</v>
      </c>
      <c r="D205" s="52" t="s">
        <v>179</v>
      </c>
      <c r="E205" s="18" t="s">
        <v>14</v>
      </c>
      <c r="F205" s="52">
        <v>2024</v>
      </c>
      <c r="G205" s="27" t="s">
        <v>15</v>
      </c>
      <c r="H205" s="19"/>
      <c r="I205" s="19"/>
      <c r="J205" s="20">
        <f>IF($H$521=TRUE,H205*O205,IF($J$519&lt;168,H205*P205,IF($J$519&lt;336,H205*Q205,IF($J$519&lt;600,H205*R205,H205*S205))))</f>
        <v>0</v>
      </c>
      <c r="K205" s="51"/>
      <c r="L205" s="66"/>
      <c r="M205" s="7"/>
      <c r="N205" s="7"/>
      <c r="O205" s="7">
        <v>16</v>
      </c>
      <c r="P205" s="7">
        <v>17</v>
      </c>
      <c r="Q205" s="7">
        <v>16.8</v>
      </c>
      <c r="R205" s="7">
        <v>16.649999999999999</v>
      </c>
      <c r="S205" s="7">
        <v>16.45</v>
      </c>
    </row>
    <row r="206" spans="2:19" x14ac:dyDescent="0.3">
      <c r="B206" s="54" t="s">
        <v>36</v>
      </c>
      <c r="C206" s="17" t="s">
        <v>109</v>
      </c>
      <c r="D206" s="52" t="s">
        <v>180</v>
      </c>
      <c r="E206" s="18" t="s">
        <v>14</v>
      </c>
      <c r="F206" s="52">
        <v>2023</v>
      </c>
      <c r="G206" s="27" t="s">
        <v>21</v>
      </c>
      <c r="H206" s="19"/>
      <c r="I206" s="19"/>
      <c r="J206" s="20">
        <f>IF($H$521=TRUE,H206*O206,IF($J$519&lt;168,H206*P206,IF($J$519&lt;336,H206*Q206,IF($J$519&lt;600,H206*R206,H206*S206))))</f>
        <v>0</v>
      </c>
      <c r="K206" s="51"/>
      <c r="L206" s="66"/>
      <c r="M206" s="7"/>
      <c r="N206" s="7"/>
      <c r="O206" s="7">
        <v>7.45</v>
      </c>
      <c r="P206" s="7">
        <v>8.4499999999999993</v>
      </c>
      <c r="Q206" s="7">
        <v>8.25</v>
      </c>
      <c r="R206" s="7">
        <v>8.1</v>
      </c>
      <c r="S206" s="7">
        <v>7.8999999999999995</v>
      </c>
    </row>
    <row r="207" spans="2:19" x14ac:dyDescent="0.3">
      <c r="B207" s="54" t="s">
        <v>119</v>
      </c>
      <c r="C207" s="17" t="s">
        <v>181</v>
      </c>
      <c r="D207" s="52" t="s">
        <v>11</v>
      </c>
      <c r="E207" s="18" t="s">
        <v>14</v>
      </c>
      <c r="F207" s="52">
        <v>2023</v>
      </c>
      <c r="G207" s="27" t="s">
        <v>21</v>
      </c>
      <c r="H207" s="19"/>
      <c r="I207" s="19"/>
      <c r="J207" s="20">
        <f>IF($H$521=TRUE,H207*O207,IF($J$519&lt;168,H207*P207,IF($J$519&lt;336,H207*Q207,IF($J$519&lt;600,H207*R207,H207*S207))))</f>
        <v>0</v>
      </c>
      <c r="K207" s="51"/>
      <c r="L207" s="66"/>
      <c r="M207" s="7"/>
      <c r="N207" s="7"/>
      <c r="O207" s="7">
        <v>11.450000000000001</v>
      </c>
      <c r="P207" s="7">
        <v>12.450000000000001</v>
      </c>
      <c r="Q207" s="7">
        <v>12.250000000000002</v>
      </c>
      <c r="R207" s="7">
        <v>12.100000000000001</v>
      </c>
      <c r="S207" s="7">
        <v>11.9</v>
      </c>
    </row>
    <row r="208" spans="2:19" x14ac:dyDescent="0.3">
      <c r="B208" s="54" t="s">
        <v>119</v>
      </c>
      <c r="C208" s="17" t="s">
        <v>181</v>
      </c>
      <c r="D208" s="52" t="s">
        <v>11</v>
      </c>
      <c r="E208" s="18" t="s">
        <v>39</v>
      </c>
      <c r="F208" s="52">
        <v>2023</v>
      </c>
      <c r="G208" s="27" t="s">
        <v>21</v>
      </c>
      <c r="H208" s="19"/>
      <c r="I208" s="19"/>
      <c r="J208" s="20">
        <f>IF($H$521=TRUE,H208*O208,IF($J$519&lt;168,H208*P208,IF($J$519&lt;336,H208*Q208,IF($J$519&lt;600,H208*R208,H208*S208))))</f>
        <v>0</v>
      </c>
      <c r="K208" s="51"/>
      <c r="L208" s="66"/>
      <c r="M208" s="7"/>
      <c r="N208" s="7"/>
      <c r="O208" s="7">
        <v>23.75</v>
      </c>
      <c r="P208" s="7">
        <v>25.75</v>
      </c>
      <c r="Q208" s="7">
        <v>25.35</v>
      </c>
      <c r="R208" s="7">
        <v>25.05</v>
      </c>
      <c r="S208" s="7">
        <v>24.65</v>
      </c>
    </row>
    <row r="209" spans="2:19" x14ac:dyDescent="0.3">
      <c r="B209" s="54" t="s">
        <v>119</v>
      </c>
      <c r="C209" s="17" t="s">
        <v>181</v>
      </c>
      <c r="D209" s="52" t="s">
        <v>179</v>
      </c>
      <c r="E209" s="18" t="s">
        <v>14</v>
      </c>
      <c r="F209" s="52">
        <v>2023</v>
      </c>
      <c r="G209" s="27" t="s">
        <v>21</v>
      </c>
      <c r="H209" s="19"/>
      <c r="I209" s="19"/>
      <c r="J209" s="20">
        <f>IF($H$521=TRUE,H209*O209,IF($J$519&lt;168,H209*P209,IF($J$519&lt;336,H209*Q209,IF($J$519&lt;600,H209*R209,H209*S209))))</f>
        <v>0</v>
      </c>
      <c r="K209" s="51"/>
      <c r="L209" s="66"/>
      <c r="M209" s="7"/>
      <c r="N209" s="7"/>
      <c r="O209" s="7">
        <v>16</v>
      </c>
      <c r="P209" s="7">
        <v>17</v>
      </c>
      <c r="Q209" s="7">
        <v>16.8</v>
      </c>
      <c r="R209" s="7">
        <v>16.649999999999999</v>
      </c>
      <c r="S209" s="7">
        <v>16.45</v>
      </c>
    </row>
    <row r="210" spans="2:19" x14ac:dyDescent="0.3">
      <c r="B210" s="54" t="s">
        <v>119</v>
      </c>
      <c r="C210" s="17" t="s">
        <v>181</v>
      </c>
      <c r="D210" s="52" t="s">
        <v>182</v>
      </c>
      <c r="E210" s="18" t="s">
        <v>14</v>
      </c>
      <c r="F210" s="52">
        <v>2023</v>
      </c>
      <c r="G210" s="27" t="s">
        <v>21</v>
      </c>
      <c r="H210" s="19"/>
      <c r="I210" s="19"/>
      <c r="J210" s="20">
        <f>IF($H$521=TRUE,H210*O210,IF($J$519&lt;168,H210*P210,IF($J$519&lt;336,H210*Q210,IF($J$519&lt;600,H210*R210,H210*S210))))</f>
        <v>0</v>
      </c>
      <c r="K210" s="51"/>
      <c r="L210" s="66"/>
      <c r="M210" s="7"/>
      <c r="N210" s="7"/>
      <c r="O210" s="7">
        <v>24.55</v>
      </c>
      <c r="P210" s="7">
        <v>25.55</v>
      </c>
      <c r="Q210" s="7">
        <v>25.35</v>
      </c>
      <c r="R210" s="7">
        <v>25.2</v>
      </c>
      <c r="S210" s="7">
        <v>25</v>
      </c>
    </row>
    <row r="211" spans="2:19" x14ac:dyDescent="0.3">
      <c r="C211" s="21"/>
      <c r="D211" s="33"/>
      <c r="E211" s="21"/>
      <c r="F211" s="21"/>
      <c r="G211" s="21"/>
      <c r="J211" s="34"/>
      <c r="K211" s="51"/>
      <c r="L211" s="66"/>
      <c r="M211" s="7"/>
      <c r="N211" s="7"/>
      <c r="O211" s="7"/>
      <c r="P211" s="7"/>
      <c r="Q211" s="7"/>
      <c r="R211" s="7"/>
      <c r="S211" s="7"/>
    </row>
    <row r="212" spans="2:19" ht="24" customHeight="1" x14ac:dyDescent="0.45">
      <c r="B212" s="35"/>
      <c r="C212" s="35"/>
      <c r="D212" s="131" t="s">
        <v>183</v>
      </c>
      <c r="E212" s="131"/>
      <c r="F212" s="131"/>
      <c r="G212" s="35"/>
      <c r="H212" s="35"/>
      <c r="I212" s="35"/>
      <c r="J212" s="35"/>
      <c r="K212" s="51"/>
      <c r="L212" s="66"/>
      <c r="M212" s="7"/>
      <c r="N212" s="7"/>
      <c r="O212" s="7">
        <v>5</v>
      </c>
      <c r="P212" s="7"/>
      <c r="Q212" s="7"/>
      <c r="R212" s="7"/>
      <c r="S212" s="7"/>
    </row>
    <row r="213" spans="2:19" x14ac:dyDescent="0.3">
      <c r="C213" s="21"/>
      <c r="D213" s="33"/>
      <c r="E213" s="21"/>
      <c r="F213" s="21"/>
      <c r="G213" s="21"/>
      <c r="H213" s="3"/>
      <c r="I213" s="3"/>
      <c r="J213" s="34"/>
      <c r="K213" s="51"/>
      <c r="L213" s="66"/>
      <c r="M213" s="7"/>
      <c r="N213" s="7"/>
      <c r="O213" s="7"/>
      <c r="P213" s="7"/>
      <c r="Q213" s="7"/>
      <c r="R213" s="7"/>
      <c r="S213" s="7"/>
    </row>
    <row r="214" spans="2:19" ht="23.1" customHeight="1" x14ac:dyDescent="0.45">
      <c r="B214" s="68">
        <v>22</v>
      </c>
      <c r="C214" s="69" t="s">
        <v>184</v>
      </c>
      <c r="D214" s="84"/>
      <c r="E214" s="70"/>
      <c r="F214" s="70"/>
      <c r="G214" s="70"/>
      <c r="H214" s="72">
        <f>H215+H216+H217*2+H218</f>
        <v>0</v>
      </c>
      <c r="I214" s="72">
        <f>I215+I216+I217*2+I218</f>
        <v>0</v>
      </c>
      <c r="J214" s="83"/>
      <c r="K214" s="51"/>
      <c r="L214" s="66"/>
      <c r="M214" s="7"/>
      <c r="N214" s="7"/>
      <c r="O214" s="7"/>
      <c r="P214" s="7"/>
      <c r="Q214" s="7"/>
      <c r="R214" s="7"/>
      <c r="S214" s="7"/>
    </row>
    <row r="215" spans="2:19" x14ac:dyDescent="0.3">
      <c r="B215" s="74" t="s">
        <v>36</v>
      </c>
      <c r="C215" s="75" t="s">
        <v>185</v>
      </c>
      <c r="D215" s="76" t="s">
        <v>186</v>
      </c>
      <c r="E215" s="77" t="s">
        <v>14</v>
      </c>
      <c r="F215" s="76">
        <v>2024</v>
      </c>
      <c r="G215" s="78" t="s">
        <v>21</v>
      </c>
      <c r="H215" s="79"/>
      <c r="I215" s="79"/>
      <c r="J215" s="80">
        <f>IF($H$521=TRUE,H215*O215,IF($J$519&lt;168,H215*P215,IF($J$519&lt;336,H215*Q215,IF($J$519&lt;600,H215*R215,H215*S215))))</f>
        <v>0</v>
      </c>
      <c r="K215" s="51"/>
      <c r="L215" s="66"/>
      <c r="M215" s="7"/>
      <c r="N215" s="7"/>
      <c r="O215" s="7">
        <v>4.75</v>
      </c>
      <c r="P215" s="7">
        <v>5.75</v>
      </c>
      <c r="Q215" s="7">
        <v>5.55</v>
      </c>
      <c r="R215" s="7">
        <v>5.4</v>
      </c>
      <c r="S215" s="7">
        <v>5.2</v>
      </c>
    </row>
    <row r="216" spans="2:19" x14ac:dyDescent="0.3">
      <c r="B216" s="54" t="s">
        <v>36</v>
      </c>
      <c r="C216" s="17" t="s">
        <v>185</v>
      </c>
      <c r="D216" s="52" t="s">
        <v>187</v>
      </c>
      <c r="E216" s="18" t="s">
        <v>14</v>
      </c>
      <c r="F216" s="52">
        <v>2022</v>
      </c>
      <c r="G216" s="27" t="s">
        <v>21</v>
      </c>
      <c r="H216" s="19"/>
      <c r="I216" s="19"/>
      <c r="J216" s="20">
        <f>IF($H$521=TRUE,H216*O216,IF($J$519&lt;168,H216*P216,IF($J$519&lt;336,H216*Q216,IF($J$519&lt;600,H216*R216,H216*S216))))</f>
        <v>0</v>
      </c>
      <c r="K216" s="51"/>
      <c r="L216" s="66"/>
      <c r="M216" s="7"/>
      <c r="N216" s="7"/>
      <c r="O216" s="7">
        <v>7.95</v>
      </c>
      <c r="P216" s="7">
        <v>8.9499999999999993</v>
      </c>
      <c r="Q216" s="7">
        <v>8.75</v>
      </c>
      <c r="R216" s="7">
        <v>8.6</v>
      </c>
      <c r="S216" s="7">
        <v>8.3999999999999986</v>
      </c>
    </row>
    <row r="217" spans="2:19" x14ac:dyDescent="0.3">
      <c r="B217" s="54" t="s">
        <v>36</v>
      </c>
      <c r="C217" s="17" t="s">
        <v>185</v>
      </c>
      <c r="D217" s="52" t="s">
        <v>187</v>
      </c>
      <c r="E217" s="18" t="s">
        <v>39</v>
      </c>
      <c r="F217" s="52">
        <v>2020</v>
      </c>
      <c r="G217" s="27" t="s">
        <v>21</v>
      </c>
      <c r="H217" s="19"/>
      <c r="I217" s="19"/>
      <c r="J217" s="20">
        <f>IF($H$521=TRUE,H217*O217,IF($J$519&lt;168,H217*P217,IF($J$519&lt;336,H217*Q217,IF($J$519&lt;600,H217*R217,H217*S217))))</f>
        <v>0</v>
      </c>
      <c r="K217" s="51"/>
      <c r="L217" s="66"/>
      <c r="M217" s="7"/>
      <c r="N217" s="7"/>
      <c r="O217" s="7">
        <v>16.400000000000002</v>
      </c>
      <c r="P217" s="7">
        <v>18.400000000000002</v>
      </c>
      <c r="Q217" s="7">
        <v>18.000000000000004</v>
      </c>
      <c r="R217" s="7">
        <v>17.700000000000003</v>
      </c>
      <c r="S217" s="7">
        <v>17.3</v>
      </c>
    </row>
    <row r="218" spans="2:19" x14ac:dyDescent="0.3">
      <c r="B218" s="54" t="s">
        <v>36</v>
      </c>
      <c r="C218" s="17" t="s">
        <v>185</v>
      </c>
      <c r="D218" s="52" t="s">
        <v>188</v>
      </c>
      <c r="E218" s="18" t="s">
        <v>14</v>
      </c>
      <c r="F218" s="52">
        <v>2022</v>
      </c>
      <c r="G218" s="27" t="s">
        <v>21</v>
      </c>
      <c r="H218" s="19"/>
      <c r="I218" s="19"/>
      <c r="J218" s="20">
        <f>IF($H$521=TRUE,H218*O218,IF($J$519&lt;168,H218*P218,IF($J$519&lt;336,H218*Q218,IF($J$519&lt;600,H218*R218,H218*S218))))</f>
        <v>0</v>
      </c>
      <c r="K218" s="51"/>
      <c r="L218" s="66"/>
      <c r="M218" s="7"/>
      <c r="N218" s="7"/>
      <c r="O218" s="7">
        <v>10.65</v>
      </c>
      <c r="P218" s="7">
        <v>11.65</v>
      </c>
      <c r="Q218" s="7">
        <v>11.450000000000001</v>
      </c>
      <c r="R218" s="7">
        <v>11.3</v>
      </c>
      <c r="S218" s="7">
        <v>11.1</v>
      </c>
    </row>
    <row r="219" spans="2:19" ht="23.1" customHeight="1" x14ac:dyDescent="0.45">
      <c r="B219" s="68">
        <v>23</v>
      </c>
      <c r="C219" s="69" t="s">
        <v>189</v>
      </c>
      <c r="D219" s="84"/>
      <c r="E219" s="70"/>
      <c r="F219" s="70"/>
      <c r="G219" s="70"/>
      <c r="H219" s="72">
        <f>SUM(H220:H223)</f>
        <v>0</v>
      </c>
      <c r="I219" s="72">
        <f>SUM(I220:I223)</f>
        <v>0</v>
      </c>
      <c r="J219" s="83"/>
      <c r="K219" s="51"/>
      <c r="L219" s="66"/>
      <c r="M219" s="7"/>
      <c r="N219" s="7"/>
      <c r="O219" s="7"/>
      <c r="P219" s="7"/>
      <c r="Q219" s="7"/>
      <c r="R219" s="7"/>
      <c r="S219" s="7"/>
    </row>
    <row r="220" spans="2:19" x14ac:dyDescent="0.3">
      <c r="B220" s="54" t="s">
        <v>36</v>
      </c>
      <c r="C220" s="17" t="s">
        <v>109</v>
      </c>
      <c r="D220" s="52" t="s">
        <v>551</v>
      </c>
      <c r="E220" s="18" t="s">
        <v>14</v>
      </c>
      <c r="F220" s="52" t="s">
        <v>552</v>
      </c>
      <c r="G220" s="27" t="s">
        <v>15</v>
      </c>
      <c r="H220" s="19"/>
      <c r="I220" s="19"/>
      <c r="J220" s="20">
        <f>IF($H$521=TRUE,H220*O220,IF($J$519&lt;168,H220*P220,IF($J$519&lt;336,H220*Q220,IF($J$519&lt;600,H220*R220,H220*S220))))</f>
        <v>0</v>
      </c>
      <c r="K220" s="51"/>
      <c r="L220" s="66"/>
      <c r="M220" s="7"/>
      <c r="N220" s="7"/>
      <c r="O220" s="7">
        <v>5.65</v>
      </c>
      <c r="P220" s="7">
        <v>6.65</v>
      </c>
      <c r="Q220" s="7">
        <v>6.45</v>
      </c>
      <c r="R220" s="7">
        <v>6.3000000000000007</v>
      </c>
      <c r="S220" s="7">
        <v>6.1000000000000005</v>
      </c>
    </row>
    <row r="221" spans="2:19" x14ac:dyDescent="0.3">
      <c r="B221" s="54" t="s">
        <v>36</v>
      </c>
      <c r="C221" s="17" t="s">
        <v>190</v>
      </c>
      <c r="D221" s="52" t="s">
        <v>191</v>
      </c>
      <c r="E221" s="18" t="s">
        <v>14</v>
      </c>
      <c r="F221" s="52">
        <v>2023</v>
      </c>
      <c r="G221" s="27" t="s">
        <v>21</v>
      </c>
      <c r="H221" s="19"/>
      <c r="I221" s="19"/>
      <c r="J221" s="20">
        <f>IF($H$521=TRUE,H221*O221,IF($J$519&lt;168,H221*P221,IF($J$519&lt;336,H221*Q221,IF($J$519&lt;600,H221*R221,H221*S221))))</f>
        <v>0</v>
      </c>
      <c r="K221" s="51"/>
      <c r="L221" s="66"/>
      <c r="M221" s="7"/>
      <c r="N221" s="7"/>
      <c r="O221" s="7">
        <v>5.4</v>
      </c>
      <c r="P221" s="7">
        <v>6.4</v>
      </c>
      <c r="Q221" s="7">
        <v>6.2</v>
      </c>
      <c r="R221" s="7">
        <v>6.0500000000000007</v>
      </c>
      <c r="S221" s="7">
        <v>5.8500000000000005</v>
      </c>
    </row>
    <row r="222" spans="2:19" x14ac:dyDescent="0.3">
      <c r="B222" s="54" t="s">
        <v>36</v>
      </c>
      <c r="C222" s="17" t="s">
        <v>190</v>
      </c>
      <c r="D222" s="52" t="s">
        <v>192</v>
      </c>
      <c r="E222" s="18" t="s">
        <v>14</v>
      </c>
      <c r="F222" s="52">
        <v>2023</v>
      </c>
      <c r="G222" s="27" t="s">
        <v>21</v>
      </c>
      <c r="H222" s="19"/>
      <c r="I222" s="19"/>
      <c r="J222" s="20">
        <f>IF($H$521=TRUE,H222*O222,IF($J$519&lt;168,H222*P222,IF($J$519&lt;336,H222*Q222,IF($J$519&lt;600,H222*R222,H222*S222))))</f>
        <v>0</v>
      </c>
      <c r="K222" s="51"/>
      <c r="L222" s="66"/>
      <c r="M222" s="7"/>
      <c r="N222" s="7"/>
      <c r="O222" s="7">
        <v>7.45</v>
      </c>
      <c r="P222" s="7">
        <v>8.4499999999999993</v>
      </c>
      <c r="Q222" s="7">
        <v>8.25</v>
      </c>
      <c r="R222" s="7">
        <v>8.1</v>
      </c>
      <c r="S222" s="7">
        <v>7.8999999999999995</v>
      </c>
    </row>
    <row r="223" spans="2:19" x14ac:dyDescent="0.3">
      <c r="B223" s="54" t="s">
        <v>36</v>
      </c>
      <c r="C223" s="17" t="s">
        <v>190</v>
      </c>
      <c r="D223" s="52" t="s">
        <v>193</v>
      </c>
      <c r="E223" s="18" t="s">
        <v>14</v>
      </c>
      <c r="F223" s="52">
        <v>2022</v>
      </c>
      <c r="G223" s="27" t="s">
        <v>21</v>
      </c>
      <c r="H223" s="19"/>
      <c r="I223" s="19"/>
      <c r="J223" s="20">
        <f>IF($H$521=TRUE,H223*O223,IF($J$519&lt;168,H223*P223,IF($J$519&lt;336,H223*Q223,IF($J$519&lt;600,H223*R223,H223*S223))))</f>
        <v>0</v>
      </c>
      <c r="K223" s="51"/>
      <c r="L223" s="66"/>
      <c r="M223" s="7"/>
      <c r="N223" s="7"/>
      <c r="O223" s="7">
        <v>10.100000000000001</v>
      </c>
      <c r="P223" s="7">
        <v>11.100000000000001</v>
      </c>
      <c r="Q223" s="7">
        <v>10.900000000000002</v>
      </c>
      <c r="R223" s="7">
        <v>10.750000000000002</v>
      </c>
      <c r="S223" s="7">
        <v>10.55</v>
      </c>
    </row>
    <row r="224" spans="2:19" x14ac:dyDescent="0.3">
      <c r="C224" s="21"/>
      <c r="E224" s="33"/>
      <c r="F224" s="4"/>
      <c r="G224" s="21"/>
      <c r="J224" s="34"/>
      <c r="K224" s="51"/>
      <c r="L224" s="66"/>
      <c r="M224" s="7"/>
      <c r="N224" s="7"/>
      <c r="O224" s="7"/>
      <c r="P224" s="7"/>
      <c r="Q224" s="7"/>
      <c r="R224" s="7"/>
      <c r="S224" s="7"/>
    </row>
    <row r="225" spans="2:19" ht="24" customHeight="1" x14ac:dyDescent="0.45">
      <c r="B225" s="38"/>
      <c r="C225" s="38"/>
      <c r="D225" s="132" t="s">
        <v>194</v>
      </c>
      <c r="E225" s="132"/>
      <c r="F225" s="132"/>
      <c r="G225" s="38"/>
      <c r="H225" s="38"/>
      <c r="I225" s="38"/>
      <c r="J225" s="38"/>
      <c r="K225" s="51"/>
      <c r="L225" s="66"/>
      <c r="M225" s="7"/>
      <c r="N225" s="7"/>
      <c r="O225" s="7"/>
      <c r="P225" s="7"/>
      <c r="Q225" s="7"/>
      <c r="R225" s="7"/>
      <c r="S225" s="7"/>
    </row>
    <row r="226" spans="2:19" x14ac:dyDescent="0.3">
      <c r="B226" s="57"/>
      <c r="C226" s="21"/>
      <c r="D226" s="33"/>
      <c r="E226" s="21"/>
      <c r="F226" s="21"/>
      <c r="G226" s="21"/>
      <c r="H226" s="3"/>
      <c r="I226" s="3"/>
      <c r="J226" s="34"/>
      <c r="K226" s="51"/>
      <c r="L226" s="66"/>
      <c r="M226" s="7"/>
      <c r="N226" s="7"/>
      <c r="O226" s="7"/>
      <c r="P226" s="7"/>
      <c r="Q226" s="7"/>
      <c r="R226" s="7"/>
      <c r="S226" s="7"/>
    </row>
    <row r="227" spans="2:19" ht="23.1" customHeight="1" x14ac:dyDescent="0.45">
      <c r="B227" s="68">
        <v>24</v>
      </c>
      <c r="C227" s="69" t="s">
        <v>195</v>
      </c>
      <c r="D227" s="70"/>
      <c r="E227" s="71"/>
      <c r="F227" s="71"/>
      <c r="G227" s="71"/>
      <c r="H227" s="136">
        <f>SUM(H228:H236)-H229-H232-H235</f>
        <v>0</v>
      </c>
      <c r="I227" s="136">
        <f>SUM(I228:I236)-I229-I232-I235</f>
        <v>0</v>
      </c>
      <c r="J227" s="73"/>
      <c r="K227" s="51"/>
      <c r="L227" s="66"/>
      <c r="M227" s="7"/>
      <c r="N227" s="7"/>
      <c r="O227" s="7"/>
      <c r="P227" s="7"/>
      <c r="Q227" s="7"/>
      <c r="R227" s="7"/>
      <c r="S227" s="7"/>
    </row>
    <row r="228" spans="2:19" x14ac:dyDescent="0.3">
      <c r="B228" s="54" t="s">
        <v>36</v>
      </c>
      <c r="C228" s="17" t="s">
        <v>196</v>
      </c>
      <c r="D228" s="52" t="s">
        <v>197</v>
      </c>
      <c r="E228" s="18" t="s">
        <v>14</v>
      </c>
      <c r="F228" s="52">
        <v>2024</v>
      </c>
      <c r="G228" s="27" t="s">
        <v>15</v>
      </c>
      <c r="H228" s="19"/>
      <c r="I228" s="19"/>
      <c r="J228" s="20">
        <f>IF($H$521=TRUE,H228*O228,IF($J$519&lt;168,H228*P228,IF($J$519&lt;336,H228*Q228,IF($J$519&lt;600,H228*R228,H228*S228))))</f>
        <v>0</v>
      </c>
      <c r="K228" s="51"/>
      <c r="L228" s="66"/>
      <c r="M228" s="7"/>
      <c r="N228" s="7"/>
      <c r="O228" s="7">
        <v>4.95</v>
      </c>
      <c r="P228" s="7">
        <v>5.95</v>
      </c>
      <c r="Q228" s="7">
        <v>5.75</v>
      </c>
      <c r="R228" s="7">
        <v>5.6000000000000005</v>
      </c>
      <c r="S228" s="7">
        <v>5.4</v>
      </c>
    </row>
    <row r="229" spans="2:19" x14ac:dyDescent="0.3">
      <c r="B229" s="54" t="s">
        <v>36</v>
      </c>
      <c r="C229" s="17" t="s">
        <v>196</v>
      </c>
      <c r="D229" s="52" t="s">
        <v>197</v>
      </c>
      <c r="E229" s="18" t="s">
        <v>123</v>
      </c>
      <c r="F229" s="52" t="s">
        <v>552</v>
      </c>
      <c r="G229" s="27" t="s">
        <v>15</v>
      </c>
      <c r="H229" s="19"/>
      <c r="I229" s="19"/>
      <c r="J229" s="20">
        <f>IF($H$521=TRUE,H229*O229,IF($J$519&lt;168,H229*P229,IF($J$519&lt;336,H229*Q229,IF($J$519&lt;600,H229*R229,H229*S229))))</f>
        <v>0</v>
      </c>
      <c r="K229" s="51"/>
      <c r="L229" s="66"/>
      <c r="M229" s="7"/>
      <c r="N229" s="7"/>
      <c r="O229" s="7">
        <v>3.9000000000000004</v>
      </c>
      <c r="P229" s="7">
        <v>4.4000000000000004</v>
      </c>
      <c r="Q229" s="7">
        <v>4.3000000000000007</v>
      </c>
      <c r="R229" s="7">
        <v>4.2250000000000005</v>
      </c>
      <c r="S229" s="7">
        <v>4.125</v>
      </c>
    </row>
    <row r="230" spans="2:19" x14ac:dyDescent="0.3">
      <c r="B230" s="54" t="s">
        <v>36</v>
      </c>
      <c r="C230" s="17" t="s">
        <v>196</v>
      </c>
      <c r="D230" s="52" t="s">
        <v>198</v>
      </c>
      <c r="E230" s="18" t="s">
        <v>14</v>
      </c>
      <c r="F230" s="52">
        <v>2023</v>
      </c>
      <c r="G230" s="27" t="s">
        <v>15</v>
      </c>
      <c r="H230" s="19"/>
      <c r="I230" s="19"/>
      <c r="J230" s="20">
        <f>IF($H$521=TRUE,H230*O230,IF($J$519&lt;168,H230*P230,IF($J$519&lt;336,H230*Q230,IF($J$519&lt;600,H230*R230,H230*S230))))</f>
        <v>0</v>
      </c>
      <c r="K230" s="51"/>
      <c r="L230" s="66"/>
      <c r="M230" s="7"/>
      <c r="N230" s="7"/>
      <c r="O230" s="7">
        <v>7.5500000000000007</v>
      </c>
      <c r="P230" s="7">
        <v>8.5500000000000007</v>
      </c>
      <c r="Q230" s="7">
        <v>8.3500000000000014</v>
      </c>
      <c r="R230" s="7">
        <v>8.2000000000000011</v>
      </c>
      <c r="S230" s="7">
        <v>8</v>
      </c>
    </row>
    <row r="231" spans="2:19" x14ac:dyDescent="0.3">
      <c r="B231" s="54" t="s">
        <v>36</v>
      </c>
      <c r="C231" s="17" t="s">
        <v>196</v>
      </c>
      <c r="D231" s="52" t="s">
        <v>197</v>
      </c>
      <c r="E231" s="18" t="s">
        <v>14</v>
      </c>
      <c r="F231" s="52">
        <v>2024</v>
      </c>
      <c r="G231" s="27" t="s">
        <v>49</v>
      </c>
      <c r="H231" s="19"/>
      <c r="I231" s="19"/>
      <c r="J231" s="20">
        <f>IF($H$521=TRUE,H231*O231,IF($J$519&lt;168,H231*P231,IF($J$519&lt;336,H231*Q231,IF($J$519&lt;600,H231*R231,H231*S231))))</f>
        <v>0</v>
      </c>
      <c r="K231" s="51"/>
      <c r="L231" s="66"/>
      <c r="M231" s="7"/>
      <c r="N231" s="7"/>
      <c r="O231" s="7">
        <v>4.95</v>
      </c>
      <c r="P231" s="7">
        <v>5.95</v>
      </c>
      <c r="Q231" s="7">
        <v>5.75</v>
      </c>
      <c r="R231" s="7">
        <v>5.6000000000000005</v>
      </c>
      <c r="S231" s="7">
        <v>5.4</v>
      </c>
    </row>
    <row r="232" spans="2:19" x14ac:dyDescent="0.3">
      <c r="B232" s="54" t="s">
        <v>36</v>
      </c>
      <c r="C232" s="17" t="s">
        <v>196</v>
      </c>
      <c r="D232" s="52" t="s">
        <v>197</v>
      </c>
      <c r="E232" s="18" t="s">
        <v>123</v>
      </c>
      <c r="F232" s="52" t="s">
        <v>552</v>
      </c>
      <c r="G232" s="27" t="s">
        <v>49</v>
      </c>
      <c r="H232" s="19"/>
      <c r="I232" s="19"/>
      <c r="J232" s="20">
        <f>IF($H$521=TRUE,H232*O232,IF($J$519&lt;168,H232*P232,IF($J$519&lt;336,H232*Q232,IF($J$519&lt;600,H232*R232,H232*S232))))</f>
        <v>0</v>
      </c>
      <c r="K232" s="51"/>
      <c r="L232" s="66"/>
      <c r="M232" s="7"/>
      <c r="N232" s="7"/>
      <c r="O232" s="7">
        <v>3.9000000000000004</v>
      </c>
      <c r="P232" s="7">
        <v>4.4000000000000004</v>
      </c>
      <c r="Q232" s="7">
        <v>4.3000000000000007</v>
      </c>
      <c r="R232" s="7">
        <v>4.2250000000000005</v>
      </c>
      <c r="S232" s="7">
        <v>4.125</v>
      </c>
    </row>
    <row r="233" spans="2:19" x14ac:dyDescent="0.3">
      <c r="B233" s="54" t="s">
        <v>36</v>
      </c>
      <c r="C233" s="17" t="s">
        <v>199</v>
      </c>
      <c r="D233" s="52" t="s">
        <v>200</v>
      </c>
      <c r="E233" s="18" t="s">
        <v>14</v>
      </c>
      <c r="F233" s="52">
        <v>2024</v>
      </c>
      <c r="G233" s="27" t="s">
        <v>49</v>
      </c>
      <c r="H233" s="19"/>
      <c r="I233" s="19"/>
      <c r="J233" s="20">
        <f>IF($H$521=TRUE,H233*O233,IF($J$519&lt;168,H233*P233,IF($J$519&lt;336,H233*Q233,IF($J$519&lt;600,H233*R233,H233*S233))))</f>
        <v>0</v>
      </c>
      <c r="K233" s="51"/>
      <c r="L233" s="66"/>
      <c r="M233" s="7"/>
      <c r="N233" s="7"/>
      <c r="O233" s="7">
        <v>5.0500000000000007</v>
      </c>
      <c r="P233" s="7">
        <v>6.0500000000000007</v>
      </c>
      <c r="Q233" s="7">
        <v>5.8500000000000005</v>
      </c>
      <c r="R233" s="7">
        <v>5.7000000000000011</v>
      </c>
      <c r="S233" s="7">
        <v>5.5000000000000009</v>
      </c>
    </row>
    <row r="234" spans="2:19" x14ac:dyDescent="0.3">
      <c r="B234" s="54" t="s">
        <v>36</v>
      </c>
      <c r="C234" s="17" t="s">
        <v>196</v>
      </c>
      <c r="D234" s="52" t="s">
        <v>197</v>
      </c>
      <c r="E234" s="18" t="s">
        <v>14</v>
      </c>
      <c r="F234" s="52">
        <v>2023</v>
      </c>
      <c r="G234" s="27" t="s">
        <v>21</v>
      </c>
      <c r="H234" s="19"/>
      <c r="I234" s="19"/>
      <c r="J234" s="20">
        <f>IF($H$521=TRUE,H234*O234,IF($J$519&lt;168,H234*P234,IF($J$519&lt;336,H234*Q234,IF($J$519&lt;600,H234*R234,H234*S234))))</f>
        <v>0</v>
      </c>
      <c r="K234" s="51"/>
      <c r="L234" s="66"/>
      <c r="M234" s="7"/>
      <c r="N234" s="7"/>
      <c r="O234" s="7">
        <v>4.95</v>
      </c>
      <c r="P234" s="7">
        <v>5.95</v>
      </c>
      <c r="Q234" s="7">
        <v>5.75</v>
      </c>
      <c r="R234" s="7">
        <v>5.6000000000000005</v>
      </c>
      <c r="S234" s="7">
        <v>5.4</v>
      </c>
    </row>
    <row r="235" spans="2:19" x14ac:dyDescent="0.3">
      <c r="B235" s="54" t="s">
        <v>36</v>
      </c>
      <c r="C235" s="17" t="s">
        <v>196</v>
      </c>
      <c r="D235" s="52" t="s">
        <v>197</v>
      </c>
      <c r="E235" s="18" t="s">
        <v>123</v>
      </c>
      <c r="F235" s="52" t="s">
        <v>552</v>
      </c>
      <c r="G235" s="27" t="s">
        <v>21</v>
      </c>
      <c r="H235" s="19"/>
      <c r="I235" s="19"/>
      <c r="J235" s="20">
        <f>IF($H$521=TRUE,H235*O235,IF($J$519&lt;168,H235*P235,IF($J$519&lt;336,H235*Q235,IF($J$519&lt;600,H235*R235,H235*S235))))</f>
        <v>0</v>
      </c>
      <c r="K235" s="51"/>
      <c r="L235" s="66"/>
      <c r="M235" s="7"/>
      <c r="N235" s="7"/>
      <c r="O235" s="7">
        <v>3.9000000000000004</v>
      </c>
      <c r="P235" s="7">
        <v>4.4000000000000004</v>
      </c>
      <c r="Q235" s="7">
        <v>4.3000000000000007</v>
      </c>
      <c r="R235" s="7">
        <v>4.2250000000000005</v>
      </c>
      <c r="S235" s="7">
        <v>4.125</v>
      </c>
    </row>
    <row r="236" spans="2:19" x14ac:dyDescent="0.3">
      <c r="B236" s="54" t="s">
        <v>36</v>
      </c>
      <c r="C236" s="17" t="s">
        <v>196</v>
      </c>
      <c r="D236" s="52" t="s">
        <v>201</v>
      </c>
      <c r="E236" s="18" t="s">
        <v>14</v>
      </c>
      <c r="F236" s="52">
        <v>2023</v>
      </c>
      <c r="G236" s="27" t="s">
        <v>21</v>
      </c>
      <c r="H236" s="19"/>
      <c r="I236" s="19"/>
      <c r="J236" s="20">
        <f>IF($H$521=TRUE,H236*O236,IF($J$519&lt;168,H236*P236,IF($J$519&lt;336,H236*Q236,IF($J$519&lt;600,H236*R236,H236*S236))))</f>
        <v>0</v>
      </c>
      <c r="K236" s="51"/>
      <c r="L236" s="66"/>
      <c r="M236" s="7"/>
      <c r="N236" s="7"/>
      <c r="O236" s="7">
        <v>7.5500000000000007</v>
      </c>
      <c r="P236" s="7">
        <v>8.5500000000000007</v>
      </c>
      <c r="Q236" s="7">
        <v>8.3500000000000014</v>
      </c>
      <c r="R236" s="7">
        <v>8.2000000000000011</v>
      </c>
      <c r="S236" s="7">
        <v>8</v>
      </c>
    </row>
    <row r="237" spans="2:19" ht="23.1" customHeight="1" x14ac:dyDescent="0.45">
      <c r="B237" s="68">
        <v>25</v>
      </c>
      <c r="C237" s="69" t="s">
        <v>202</v>
      </c>
      <c r="D237" s="70"/>
      <c r="E237" s="71"/>
      <c r="F237" s="71"/>
      <c r="G237" s="71"/>
      <c r="H237" s="136">
        <f>SUM(H238:H255)+H243+H252+H256*3</f>
        <v>0</v>
      </c>
      <c r="I237" s="136">
        <f>SUM(I238:I255)+I243+I252+I256*3</f>
        <v>0</v>
      </c>
      <c r="J237" s="73"/>
      <c r="K237" s="51"/>
      <c r="L237" s="66"/>
      <c r="M237" s="7"/>
      <c r="N237" s="7"/>
      <c r="O237" s="7">
        <v>0</v>
      </c>
      <c r="P237" s="7">
        <v>0</v>
      </c>
      <c r="Q237" s="7">
        <v>0</v>
      </c>
      <c r="R237" s="7">
        <v>0</v>
      </c>
      <c r="S237" s="7">
        <v>0</v>
      </c>
    </row>
    <row r="238" spans="2:19" x14ac:dyDescent="0.3">
      <c r="B238" s="74" t="s">
        <v>36</v>
      </c>
      <c r="C238" s="75" t="s">
        <v>203</v>
      </c>
      <c r="D238" s="76" t="s">
        <v>204</v>
      </c>
      <c r="E238" s="77" t="s">
        <v>14</v>
      </c>
      <c r="F238" s="76">
        <v>2025</v>
      </c>
      <c r="G238" s="78" t="s">
        <v>15</v>
      </c>
      <c r="H238" s="79"/>
      <c r="I238" s="79"/>
      <c r="J238" s="80">
        <f>IF($H$521=TRUE,H238*O238,IF($J$519&lt;168,H238*P238,IF($J$519&lt;336,H238*Q238,IF($J$519&lt;600,H238*R238,H238*S238))))</f>
        <v>0</v>
      </c>
      <c r="K238" s="51"/>
      <c r="L238" s="66"/>
      <c r="M238" s="7"/>
      <c r="N238" s="7"/>
      <c r="O238" s="7">
        <v>4.1000000000000005</v>
      </c>
      <c r="P238" s="7">
        <v>5.1000000000000005</v>
      </c>
      <c r="Q238" s="7">
        <v>4.9000000000000004</v>
      </c>
      <c r="R238" s="7">
        <v>4.7500000000000009</v>
      </c>
      <c r="S238" s="7">
        <v>4.5500000000000007</v>
      </c>
    </row>
    <row r="239" spans="2:19" x14ac:dyDescent="0.3">
      <c r="B239" s="54" t="s">
        <v>11</v>
      </c>
      <c r="C239" s="17" t="s">
        <v>203</v>
      </c>
      <c r="D239" s="52" t="s">
        <v>205</v>
      </c>
      <c r="E239" s="18" t="s">
        <v>14</v>
      </c>
      <c r="F239" s="52">
        <v>2024</v>
      </c>
      <c r="G239" s="27" t="s">
        <v>15</v>
      </c>
      <c r="H239" s="19"/>
      <c r="I239" s="19"/>
      <c r="J239" s="20">
        <f>IF($H$521=TRUE,H239*O239,IF($J$519&lt;168,H239*P239,IF($J$519&lt;336,H239*Q239,IF($J$519&lt;600,H239*R239,H239*S239))))</f>
        <v>0</v>
      </c>
      <c r="K239" s="51"/>
      <c r="L239" s="66"/>
      <c r="M239" s="7"/>
      <c r="N239" s="7"/>
      <c r="O239" s="7">
        <v>4.1000000000000005</v>
      </c>
      <c r="P239" s="7">
        <v>5.1000000000000005</v>
      </c>
      <c r="Q239" s="7">
        <v>4.9000000000000004</v>
      </c>
      <c r="R239" s="7">
        <v>4.7500000000000009</v>
      </c>
      <c r="S239" s="7">
        <v>4.5500000000000007</v>
      </c>
    </row>
    <row r="240" spans="2:19" x14ac:dyDescent="0.3">
      <c r="B240" s="54" t="s">
        <v>36</v>
      </c>
      <c r="C240" s="17" t="s">
        <v>206</v>
      </c>
      <c r="D240" s="52" t="s">
        <v>207</v>
      </c>
      <c r="E240" s="18" t="s">
        <v>14</v>
      </c>
      <c r="F240" s="52">
        <v>2024</v>
      </c>
      <c r="G240" s="27" t="s">
        <v>15</v>
      </c>
      <c r="H240" s="19"/>
      <c r="I240" s="19"/>
      <c r="J240" s="20">
        <f>IF($H$521=TRUE,H240*O240,IF($J$519&lt;168,H240*P240,IF($J$519&lt;336,H240*Q240,IF($J$519&lt;600,H240*R240,H240*S240))))</f>
        <v>0</v>
      </c>
      <c r="K240" s="51"/>
      <c r="L240" s="66"/>
      <c r="M240" s="7"/>
      <c r="N240" s="7"/>
      <c r="O240" s="7">
        <v>4.1000000000000005</v>
      </c>
      <c r="P240" s="7">
        <v>5.1000000000000005</v>
      </c>
      <c r="Q240" s="7">
        <v>4.9000000000000004</v>
      </c>
      <c r="R240" s="7">
        <v>4.7500000000000009</v>
      </c>
      <c r="S240" s="7">
        <v>4.5500000000000007</v>
      </c>
    </row>
    <row r="241" spans="2:19" x14ac:dyDescent="0.3">
      <c r="B241" s="54" t="s">
        <v>36</v>
      </c>
      <c r="C241" s="17" t="s">
        <v>208</v>
      </c>
      <c r="D241" s="52" t="s">
        <v>209</v>
      </c>
      <c r="E241" s="18" t="s">
        <v>14</v>
      </c>
      <c r="F241" s="52">
        <v>2024</v>
      </c>
      <c r="G241" s="27" t="s">
        <v>15</v>
      </c>
      <c r="H241" s="19"/>
      <c r="I241" s="19"/>
      <c r="J241" s="20">
        <f>IF($H$521=TRUE,H241*O241,IF($J$519&lt;168,H241*P241,IF($J$519&lt;336,H241*Q241,IF($J$519&lt;600,H241*R241,H241*S241))))</f>
        <v>0</v>
      </c>
      <c r="K241" s="51"/>
      <c r="L241" s="66"/>
      <c r="M241" s="7"/>
      <c r="N241" s="7"/>
      <c r="O241" s="7">
        <v>4.2</v>
      </c>
      <c r="P241" s="7">
        <v>5.2</v>
      </c>
      <c r="Q241" s="7">
        <v>5</v>
      </c>
      <c r="R241" s="7">
        <v>4.8500000000000005</v>
      </c>
      <c r="S241" s="7">
        <v>4.6500000000000004</v>
      </c>
    </row>
    <row r="242" spans="2:19" x14ac:dyDescent="0.3">
      <c r="B242" s="54" t="s">
        <v>36</v>
      </c>
      <c r="C242" s="17" t="s">
        <v>208</v>
      </c>
      <c r="D242" s="52" t="s">
        <v>210</v>
      </c>
      <c r="E242" s="18" t="s">
        <v>14</v>
      </c>
      <c r="F242" s="52">
        <v>2024</v>
      </c>
      <c r="G242" s="27" t="s">
        <v>15</v>
      </c>
      <c r="H242" s="19"/>
      <c r="I242" s="19"/>
      <c r="J242" s="20">
        <f>IF($H$521=TRUE,H242*O242,IF($J$519&lt;168,H242*P242,IF($J$519&lt;336,H242*Q242,IF($J$519&lt;600,H242*R242,H242*S242))))</f>
        <v>0</v>
      </c>
      <c r="K242" s="51"/>
      <c r="L242" s="66"/>
      <c r="M242" s="7"/>
      <c r="N242" s="7"/>
      <c r="O242" s="7">
        <v>5</v>
      </c>
      <c r="P242" s="7">
        <v>6</v>
      </c>
      <c r="Q242" s="7">
        <v>5.8</v>
      </c>
      <c r="R242" s="7">
        <v>5.65</v>
      </c>
      <c r="S242" s="7">
        <v>5.45</v>
      </c>
    </row>
    <row r="243" spans="2:19" x14ac:dyDescent="0.3">
      <c r="B243" s="54" t="s">
        <v>36</v>
      </c>
      <c r="C243" s="17" t="s">
        <v>208</v>
      </c>
      <c r="D243" s="52" t="s">
        <v>211</v>
      </c>
      <c r="E243" s="18" t="s">
        <v>39</v>
      </c>
      <c r="F243" s="52">
        <v>2023</v>
      </c>
      <c r="G243" s="27" t="s">
        <v>15</v>
      </c>
      <c r="H243" s="19"/>
      <c r="I243" s="19"/>
      <c r="J243" s="20">
        <f>IF($H$521=TRUE,H243*O243,IF($J$519&lt;168,H243*P243,IF($J$519&lt;336,H243*Q243,IF($J$519&lt;600,H243*R243,H243*S243))))</f>
        <v>0</v>
      </c>
      <c r="K243" s="51"/>
      <c r="L243" s="66"/>
      <c r="M243" s="7"/>
      <c r="N243" s="7"/>
      <c r="O243" s="7">
        <v>11.950000000000001</v>
      </c>
      <c r="P243" s="7">
        <v>13.950000000000001</v>
      </c>
      <c r="Q243" s="7">
        <v>13.55</v>
      </c>
      <c r="R243" s="7">
        <v>13.250000000000002</v>
      </c>
      <c r="S243" s="7">
        <v>12.850000000000001</v>
      </c>
    </row>
    <row r="244" spans="2:19" x14ac:dyDescent="0.3">
      <c r="B244" s="54" t="s">
        <v>36</v>
      </c>
      <c r="C244" s="17" t="s">
        <v>212</v>
      </c>
      <c r="D244" s="52" t="s">
        <v>213</v>
      </c>
      <c r="E244" s="18" t="s">
        <v>14</v>
      </c>
      <c r="F244" s="52">
        <v>2023</v>
      </c>
      <c r="G244" s="27" t="s">
        <v>15</v>
      </c>
      <c r="H244" s="19"/>
      <c r="I244" s="19"/>
      <c r="J244" s="20">
        <f>IF($H$521=TRUE,H244*O244,IF($J$519&lt;168,H244*P244,IF($J$519&lt;336,H244*Q244,IF($J$519&lt;600,H244*R244,H244*S244))))</f>
        <v>0</v>
      </c>
      <c r="K244" s="51"/>
      <c r="L244" s="66"/>
      <c r="M244" s="7"/>
      <c r="N244" s="7"/>
      <c r="O244" s="7">
        <v>6.5</v>
      </c>
      <c r="P244" s="7">
        <v>7.5</v>
      </c>
      <c r="Q244" s="7">
        <v>7.3</v>
      </c>
      <c r="R244" s="7">
        <v>7.15</v>
      </c>
      <c r="S244" s="7">
        <v>6.95</v>
      </c>
    </row>
    <row r="245" spans="2:19" x14ac:dyDescent="0.3">
      <c r="B245" s="54" t="s">
        <v>36</v>
      </c>
      <c r="C245" s="17" t="s">
        <v>208</v>
      </c>
      <c r="D245" s="52" t="s">
        <v>214</v>
      </c>
      <c r="E245" s="18" t="s">
        <v>14</v>
      </c>
      <c r="F245" s="52">
        <v>2023</v>
      </c>
      <c r="G245" s="27" t="s">
        <v>15</v>
      </c>
      <c r="H245" s="19"/>
      <c r="I245" s="19"/>
      <c r="J245" s="20">
        <f>IF($H$521=TRUE,H245*O245,IF($J$519&lt;168,H245*P245,IF($J$519&lt;336,H245*Q245,IF($J$519&lt;600,H245*R245,H245*S245))))</f>
        <v>0</v>
      </c>
      <c r="K245" s="51"/>
      <c r="L245" s="66"/>
      <c r="M245" s="7"/>
      <c r="N245" s="7"/>
      <c r="O245" s="7">
        <v>6.5</v>
      </c>
      <c r="P245" s="7">
        <v>7.5</v>
      </c>
      <c r="Q245" s="7">
        <v>7.3</v>
      </c>
      <c r="R245" s="7">
        <v>7.15</v>
      </c>
      <c r="S245" s="7">
        <v>6.95</v>
      </c>
    </row>
    <row r="246" spans="2:19" x14ac:dyDescent="0.3">
      <c r="B246" s="54" t="s">
        <v>36</v>
      </c>
      <c r="C246" s="17" t="s">
        <v>109</v>
      </c>
      <c r="D246" s="52" t="s">
        <v>215</v>
      </c>
      <c r="E246" s="18" t="s">
        <v>14</v>
      </c>
      <c r="F246" s="52">
        <v>2024</v>
      </c>
      <c r="G246" s="27" t="s">
        <v>15</v>
      </c>
      <c r="H246" s="19"/>
      <c r="I246" s="19"/>
      <c r="J246" s="20">
        <f>IF($H$521=TRUE,H246*O246,IF($J$519&lt;168,H246*P246,IF($J$519&lt;336,H246*Q246,IF($J$519&lt;600,H246*R246,H246*S246))))</f>
        <v>0</v>
      </c>
      <c r="K246" s="51"/>
      <c r="L246" s="66"/>
      <c r="M246" s="7"/>
      <c r="N246" s="7"/>
      <c r="O246" s="7">
        <v>6.5</v>
      </c>
      <c r="P246" s="7">
        <v>7.5</v>
      </c>
      <c r="Q246" s="7">
        <v>7.3</v>
      </c>
      <c r="R246" s="7">
        <v>7.15</v>
      </c>
      <c r="S246" s="7">
        <v>6.95</v>
      </c>
    </row>
    <row r="247" spans="2:19" x14ac:dyDescent="0.3">
      <c r="B247" s="54" t="s">
        <v>36</v>
      </c>
      <c r="C247" s="17" t="s">
        <v>109</v>
      </c>
      <c r="D247" s="52" t="s">
        <v>314</v>
      </c>
      <c r="E247" s="18" t="s">
        <v>14</v>
      </c>
      <c r="F247" s="52" t="s">
        <v>542</v>
      </c>
      <c r="G247" s="27" t="s">
        <v>21</v>
      </c>
      <c r="H247" s="19"/>
      <c r="I247" s="19"/>
      <c r="J247" s="20">
        <f>IF($H$521=TRUE,H247*O247,IF($J$519&lt;168,H247*P247,IF($J$519&lt;336,H247*Q247,IF($J$519&lt;600,H247*R247,H247*S247))))</f>
        <v>0</v>
      </c>
      <c r="K247" s="51"/>
      <c r="L247" s="66"/>
      <c r="M247" s="7"/>
      <c r="N247" s="7"/>
      <c r="O247" s="7">
        <v>6.5</v>
      </c>
      <c r="P247" s="7">
        <v>7.5</v>
      </c>
      <c r="Q247" s="7">
        <v>7.3</v>
      </c>
      <c r="R247" s="7">
        <v>7.15</v>
      </c>
      <c r="S247" s="7">
        <v>6.95</v>
      </c>
    </row>
    <row r="248" spans="2:19" x14ac:dyDescent="0.3">
      <c r="B248" s="54" t="s">
        <v>36</v>
      </c>
      <c r="C248" s="17" t="s">
        <v>208</v>
      </c>
      <c r="D248" s="52" t="s">
        <v>216</v>
      </c>
      <c r="E248" s="18" t="s">
        <v>14</v>
      </c>
      <c r="F248" s="52">
        <v>2024</v>
      </c>
      <c r="G248" s="27" t="s">
        <v>15</v>
      </c>
      <c r="H248" s="19"/>
      <c r="I248" s="19"/>
      <c r="J248" s="20">
        <f>IF($H$521=TRUE,H248*O248,IF($J$519&lt;168,H248*P248,IF($J$519&lt;336,H248*Q248,IF($J$519&lt;600,H248*R248,H248*S248))))</f>
        <v>0</v>
      </c>
      <c r="K248" s="51"/>
      <c r="L248" s="66"/>
      <c r="M248" s="7"/>
      <c r="N248" s="7"/>
      <c r="O248" s="7">
        <v>8.3000000000000007</v>
      </c>
      <c r="P248" s="7">
        <v>9.3000000000000007</v>
      </c>
      <c r="Q248" s="7">
        <v>9.1000000000000014</v>
      </c>
      <c r="R248" s="7">
        <v>8.9500000000000011</v>
      </c>
      <c r="S248" s="7">
        <v>8.75</v>
      </c>
    </row>
    <row r="249" spans="2:19" x14ac:dyDescent="0.3">
      <c r="B249" s="54" t="s">
        <v>36</v>
      </c>
      <c r="C249" s="17" t="s">
        <v>109</v>
      </c>
      <c r="D249" s="52" t="s">
        <v>217</v>
      </c>
      <c r="E249" s="18" t="s">
        <v>14</v>
      </c>
      <c r="F249" s="52">
        <v>2023</v>
      </c>
      <c r="G249" s="27" t="s">
        <v>15</v>
      </c>
      <c r="H249" s="19"/>
      <c r="I249" s="19"/>
      <c r="J249" s="20">
        <f>IF($H$521=TRUE,H249*O249,IF($J$519&lt;168,H249*P249,IF($J$519&lt;336,H249*Q249,IF($J$519&lt;600,H249*R249,H249*S249))))</f>
        <v>0</v>
      </c>
      <c r="K249" s="51"/>
      <c r="L249" s="66"/>
      <c r="M249" s="7"/>
      <c r="N249" s="7"/>
      <c r="O249" s="7">
        <v>9.7000000000000011</v>
      </c>
      <c r="P249" s="7">
        <v>10.700000000000001</v>
      </c>
      <c r="Q249" s="7">
        <v>10.500000000000002</v>
      </c>
      <c r="R249" s="7">
        <v>10.350000000000001</v>
      </c>
      <c r="S249" s="7">
        <v>10.15</v>
      </c>
    </row>
    <row r="250" spans="2:19" x14ac:dyDescent="0.3">
      <c r="B250" s="54" t="s">
        <v>36</v>
      </c>
      <c r="C250" s="17" t="s">
        <v>218</v>
      </c>
      <c r="D250" s="52" t="s">
        <v>219</v>
      </c>
      <c r="E250" s="18" t="s">
        <v>14</v>
      </c>
      <c r="F250" s="52">
        <v>2020</v>
      </c>
      <c r="G250" s="27" t="s">
        <v>15</v>
      </c>
      <c r="H250" s="19"/>
      <c r="I250" s="19"/>
      <c r="J250" s="20">
        <f>IF($H$521=TRUE,H250*O250,IF($J$519&lt;168,H250*P250,IF($J$519&lt;336,H250*Q250,IF($J$519&lt;600,H250*R250,H250*S250))))</f>
        <v>0</v>
      </c>
      <c r="K250" s="51"/>
      <c r="L250" s="66"/>
      <c r="M250" s="7"/>
      <c r="N250" s="7"/>
      <c r="O250" s="7">
        <v>8.5500000000000007</v>
      </c>
      <c r="P250" s="7">
        <v>9.5500000000000007</v>
      </c>
      <c r="Q250" s="7">
        <v>9.3500000000000014</v>
      </c>
      <c r="R250" s="7">
        <v>9.2000000000000011</v>
      </c>
      <c r="S250" s="7">
        <v>9</v>
      </c>
    </row>
    <row r="251" spans="2:19" x14ac:dyDescent="0.3">
      <c r="B251" s="54" t="s">
        <v>36</v>
      </c>
      <c r="C251" s="17" t="s">
        <v>218</v>
      </c>
      <c r="D251" s="52" t="s">
        <v>220</v>
      </c>
      <c r="E251" s="18" t="s">
        <v>14</v>
      </c>
      <c r="F251" s="52">
        <v>2022</v>
      </c>
      <c r="G251" s="27" t="s">
        <v>15</v>
      </c>
      <c r="H251" s="19"/>
      <c r="I251" s="19"/>
      <c r="J251" s="20">
        <f>IF($H$521=TRUE,H251*O251,IF($J$519&lt;168,H251*P251,IF($J$519&lt;336,H251*Q251,IF($J$519&lt;600,H251*R251,H251*S251))))</f>
        <v>0</v>
      </c>
      <c r="K251" s="51"/>
      <c r="L251" s="66"/>
      <c r="M251" s="7"/>
      <c r="N251" s="7"/>
      <c r="O251" s="7">
        <v>8.5500000000000007</v>
      </c>
      <c r="P251" s="7">
        <v>9.5500000000000007</v>
      </c>
      <c r="Q251" s="7">
        <v>9.3500000000000014</v>
      </c>
      <c r="R251" s="7">
        <v>9.2000000000000011</v>
      </c>
      <c r="S251" s="7">
        <v>9</v>
      </c>
    </row>
    <row r="252" spans="2:19" x14ac:dyDescent="0.3">
      <c r="B252" s="54" t="s">
        <v>29</v>
      </c>
      <c r="C252" s="17" t="s">
        <v>218</v>
      </c>
      <c r="D252" s="52" t="s">
        <v>220</v>
      </c>
      <c r="E252" s="18" t="s">
        <v>39</v>
      </c>
      <c r="F252" s="52">
        <v>2018</v>
      </c>
      <c r="G252" s="27" t="s">
        <v>15</v>
      </c>
      <c r="H252" s="19"/>
      <c r="I252" s="19"/>
      <c r="J252" s="20">
        <f>IF($H$521=TRUE,H252*O252,IF($J$519&lt;168,H252*P252,IF($J$519&lt;336,H252*Q252,IF($J$519&lt;600,H252*R252,H252*S252))))</f>
        <v>0</v>
      </c>
      <c r="K252" s="51"/>
      <c r="L252" s="66"/>
      <c r="M252" s="7"/>
      <c r="N252" s="7"/>
      <c r="O252" s="7">
        <v>19.3</v>
      </c>
      <c r="P252" s="7">
        <v>21.3</v>
      </c>
      <c r="Q252" s="7">
        <v>20.900000000000002</v>
      </c>
      <c r="R252" s="7">
        <v>20.6</v>
      </c>
      <c r="S252" s="7">
        <v>20.2</v>
      </c>
    </row>
    <row r="253" spans="2:19" x14ac:dyDescent="0.3">
      <c r="B253" s="54" t="s">
        <v>36</v>
      </c>
      <c r="C253" s="17" t="s">
        <v>218</v>
      </c>
      <c r="D253" s="52" t="s">
        <v>221</v>
      </c>
      <c r="E253" s="18" t="s">
        <v>14</v>
      </c>
      <c r="F253" s="52">
        <v>2022</v>
      </c>
      <c r="G253" s="27" t="s">
        <v>15</v>
      </c>
      <c r="H253" s="19"/>
      <c r="I253" s="19"/>
      <c r="J253" s="20">
        <f>IF($H$521=TRUE,H253*O253,IF($J$519&lt;168,H253*P253,IF($J$519&lt;336,H253*Q253,IF($J$519&lt;600,H253*R253,H253*S253))))</f>
        <v>0</v>
      </c>
      <c r="K253" s="51"/>
      <c r="L253" s="66"/>
      <c r="M253" s="7"/>
      <c r="N253" s="7"/>
      <c r="O253" s="7">
        <v>8.5500000000000007</v>
      </c>
      <c r="P253" s="7">
        <v>9.5500000000000007</v>
      </c>
      <c r="Q253" s="7">
        <v>9.3500000000000014</v>
      </c>
      <c r="R253" s="7">
        <v>9.2000000000000011</v>
      </c>
      <c r="S253" s="7">
        <v>9</v>
      </c>
    </row>
    <row r="254" spans="2:19" x14ac:dyDescent="0.3">
      <c r="B254" s="54" t="s">
        <v>36</v>
      </c>
      <c r="C254" s="17" t="s">
        <v>222</v>
      </c>
      <c r="D254" s="52" t="s">
        <v>223</v>
      </c>
      <c r="E254" s="18" t="s">
        <v>14</v>
      </c>
      <c r="F254" s="52" t="s">
        <v>64</v>
      </c>
      <c r="G254" s="27" t="s">
        <v>15</v>
      </c>
      <c r="H254" s="19"/>
      <c r="I254" s="19"/>
      <c r="J254" s="20">
        <f>IF($H$521=TRUE,H254*O254,IF($J$519&lt;168,H254*P254,IF($J$519&lt;336,H254*Q254,IF($J$519&lt;600,H254*R254,H254*S254))))</f>
        <v>0</v>
      </c>
      <c r="K254" s="51"/>
      <c r="L254" s="66"/>
      <c r="M254" s="7"/>
      <c r="N254" s="7"/>
      <c r="O254" s="7">
        <v>7.6000000000000005</v>
      </c>
      <c r="P254" s="7">
        <v>8.6000000000000014</v>
      </c>
      <c r="Q254" s="7">
        <v>8.4000000000000021</v>
      </c>
      <c r="R254" s="7">
        <v>8.2500000000000018</v>
      </c>
      <c r="S254" s="7">
        <v>8.0500000000000007</v>
      </c>
    </row>
    <row r="255" spans="2:19" x14ac:dyDescent="0.3">
      <c r="B255" s="54" t="s">
        <v>29</v>
      </c>
      <c r="C255" s="17" t="s">
        <v>222</v>
      </c>
      <c r="D255" s="52" t="s">
        <v>224</v>
      </c>
      <c r="E255" s="18" t="s">
        <v>14</v>
      </c>
      <c r="F255" s="52" t="s">
        <v>64</v>
      </c>
      <c r="G255" s="27" t="s">
        <v>49</v>
      </c>
      <c r="H255" s="19"/>
      <c r="I255" s="19"/>
      <c r="J255" s="20">
        <f>IF($H$521=TRUE,H255*O255,IF($J$519&lt;168,H255*P255,IF($J$519&lt;336,H255*Q255,IF($J$519&lt;600,H255*R255,H255*S255))))</f>
        <v>0</v>
      </c>
      <c r="K255" s="51"/>
      <c r="L255" s="66"/>
      <c r="M255" s="7"/>
      <c r="N255" s="7"/>
      <c r="O255" s="7">
        <v>7.6000000000000005</v>
      </c>
      <c r="P255" s="7">
        <v>8.6000000000000014</v>
      </c>
      <c r="Q255" s="7">
        <v>8.4000000000000021</v>
      </c>
      <c r="R255" s="7">
        <v>8.2500000000000018</v>
      </c>
      <c r="S255" s="7">
        <v>8.0500000000000007</v>
      </c>
    </row>
    <row r="256" spans="2:19" x14ac:dyDescent="0.3">
      <c r="B256" s="54" t="s">
        <v>36</v>
      </c>
      <c r="C256" s="17" t="s">
        <v>206</v>
      </c>
      <c r="D256" s="52" t="s">
        <v>11</v>
      </c>
      <c r="E256" s="18" t="s">
        <v>225</v>
      </c>
      <c r="F256" s="52" t="s">
        <v>64</v>
      </c>
      <c r="G256" s="27" t="s">
        <v>15</v>
      </c>
      <c r="H256" s="19"/>
      <c r="I256" s="19"/>
      <c r="J256" s="20">
        <f>IF($H$521=TRUE,H256*O256,IF($J$519&lt;168,H256*P256,IF($J$519&lt;336,H256*Q256,IF($J$519&lt;600,H256*R256,H256*S256))))</f>
        <v>0</v>
      </c>
      <c r="K256" s="51"/>
      <c r="L256" s="66"/>
      <c r="M256" s="7"/>
      <c r="N256" s="7"/>
      <c r="O256" s="7">
        <v>12.450000000000001</v>
      </c>
      <c r="P256" s="7">
        <v>15.450000000000001</v>
      </c>
      <c r="Q256" s="7">
        <v>14.850000000000001</v>
      </c>
      <c r="R256" s="7">
        <v>14.400000000000002</v>
      </c>
      <c r="S256" s="7">
        <v>13.8</v>
      </c>
    </row>
    <row r="257" spans="2:19" ht="23.1" customHeight="1" x14ac:dyDescent="0.45">
      <c r="B257" s="68">
        <v>26</v>
      </c>
      <c r="C257" s="69" t="s">
        <v>226</v>
      </c>
      <c r="D257" s="70"/>
      <c r="E257" s="71"/>
      <c r="F257" s="71"/>
      <c r="G257" s="71"/>
      <c r="H257" s="72">
        <f>H258+H259+H260*2+H261+H262+H263+H264+H265+H266+H267*2+H268+H269*2+H270+H271</f>
        <v>0</v>
      </c>
      <c r="I257" s="72">
        <f>I258+I259+I260*2+I261+I262+I263+I264+I265+I266+I267*2+I268+I269*2+I270+I271</f>
        <v>0</v>
      </c>
      <c r="J257" s="73"/>
      <c r="K257" s="51"/>
      <c r="L257" s="66"/>
      <c r="M257" s="7"/>
      <c r="N257" s="7"/>
      <c r="O257" s="7">
        <v>0</v>
      </c>
      <c r="P257" s="7">
        <v>0</v>
      </c>
      <c r="Q257" s="7">
        <v>0</v>
      </c>
      <c r="R257" s="7">
        <v>0</v>
      </c>
      <c r="S257" s="7">
        <v>0</v>
      </c>
    </row>
    <row r="258" spans="2:19" x14ac:dyDescent="0.3">
      <c r="B258" s="74" t="s">
        <v>119</v>
      </c>
      <c r="C258" s="75" t="s">
        <v>109</v>
      </c>
      <c r="D258" s="76" t="s">
        <v>227</v>
      </c>
      <c r="E258" s="77" t="s">
        <v>14</v>
      </c>
      <c r="F258" s="76">
        <v>2024</v>
      </c>
      <c r="G258" s="78" t="s">
        <v>15</v>
      </c>
      <c r="H258" s="79"/>
      <c r="I258" s="79"/>
      <c r="J258" s="80">
        <f>IF($H$521=TRUE,H258*O258,IF($J$519&lt;168,H258*P258,IF($J$519&lt;336,H258*Q258,IF($J$519&lt;600,H258*R258,H258*S258))))</f>
        <v>0</v>
      </c>
      <c r="K258" s="51"/>
      <c r="L258" s="66"/>
      <c r="M258" s="7"/>
      <c r="N258" s="7"/>
      <c r="O258" s="7">
        <v>6.4</v>
      </c>
      <c r="P258" s="7">
        <v>7.4</v>
      </c>
      <c r="Q258" s="7">
        <v>7.2</v>
      </c>
      <c r="R258" s="7">
        <v>7.0500000000000007</v>
      </c>
      <c r="S258" s="7">
        <v>6.8500000000000005</v>
      </c>
    </row>
    <row r="259" spans="2:19" x14ac:dyDescent="0.3">
      <c r="B259" s="54" t="s">
        <v>119</v>
      </c>
      <c r="C259" s="17" t="s">
        <v>228</v>
      </c>
      <c r="D259" s="52" t="s">
        <v>229</v>
      </c>
      <c r="E259" s="18" t="s">
        <v>14</v>
      </c>
      <c r="F259" s="52">
        <v>2024</v>
      </c>
      <c r="G259" s="27" t="s">
        <v>15</v>
      </c>
      <c r="H259" s="19"/>
      <c r="I259" s="19"/>
      <c r="J259" s="20">
        <f>IF($H$521=TRUE,H259*O259,IF($J$519&lt;168,H259*P259,IF($J$519&lt;336,H259*Q259,IF($J$519&lt;600,H259*R259,H259*S259))))</f>
        <v>0</v>
      </c>
      <c r="K259" s="51"/>
      <c r="L259" s="66"/>
      <c r="M259" s="7"/>
      <c r="N259" s="7"/>
      <c r="O259" s="7">
        <v>7.5500000000000007</v>
      </c>
      <c r="P259" s="7">
        <v>8.5500000000000007</v>
      </c>
      <c r="Q259" s="7">
        <v>8.3500000000000014</v>
      </c>
      <c r="R259" s="7">
        <v>8.2000000000000011</v>
      </c>
      <c r="S259" s="7">
        <v>8</v>
      </c>
    </row>
    <row r="260" spans="2:19" x14ac:dyDescent="0.3">
      <c r="B260" s="54" t="s">
        <v>119</v>
      </c>
      <c r="C260" s="17" t="s">
        <v>228</v>
      </c>
      <c r="D260" s="52" t="s">
        <v>229</v>
      </c>
      <c r="E260" s="18" t="s">
        <v>39</v>
      </c>
      <c r="F260" s="52">
        <v>2024</v>
      </c>
      <c r="G260" s="27" t="s">
        <v>15</v>
      </c>
      <c r="H260" s="19"/>
      <c r="I260" s="19"/>
      <c r="J260" s="20">
        <f>IF($H$521=TRUE,H260*O260,IF($J$519&lt;168,H260*P260,IF($J$519&lt;336,H260*Q260,IF($J$519&lt;600,H260*R260,H260*S260))))</f>
        <v>0</v>
      </c>
      <c r="K260" s="51"/>
      <c r="L260" s="66"/>
      <c r="M260" s="7"/>
      <c r="N260" s="7"/>
      <c r="O260" s="7">
        <v>14.75</v>
      </c>
      <c r="P260" s="7">
        <v>16.75</v>
      </c>
      <c r="Q260" s="7">
        <v>16.350000000000001</v>
      </c>
      <c r="R260" s="7">
        <v>16.05</v>
      </c>
      <c r="S260" s="7">
        <v>15.65</v>
      </c>
    </row>
    <row r="261" spans="2:19" x14ac:dyDescent="0.3">
      <c r="B261" s="54" t="s">
        <v>119</v>
      </c>
      <c r="C261" s="17" t="s">
        <v>230</v>
      </c>
      <c r="D261" s="52" t="s">
        <v>231</v>
      </c>
      <c r="E261" s="18" t="s">
        <v>14</v>
      </c>
      <c r="F261" s="52">
        <v>2023</v>
      </c>
      <c r="G261" s="27" t="s">
        <v>15</v>
      </c>
      <c r="H261" s="19"/>
      <c r="I261" s="19"/>
      <c r="J261" s="20">
        <f>IF($H$521=TRUE,H261*O261,IF($J$519&lt;168,H261*P261,IF($J$519&lt;336,H261*Q261,IF($J$519&lt;600,H261*R261,H261*S261))))</f>
        <v>0</v>
      </c>
      <c r="K261" s="51"/>
      <c r="L261" s="66"/>
      <c r="M261" s="7"/>
      <c r="N261" s="7"/>
      <c r="O261" s="7">
        <v>11.600000000000001</v>
      </c>
      <c r="P261" s="7">
        <v>12.600000000000001</v>
      </c>
      <c r="Q261" s="7">
        <v>12.400000000000002</v>
      </c>
      <c r="R261" s="7">
        <v>12.250000000000002</v>
      </c>
      <c r="S261" s="7">
        <v>12.05</v>
      </c>
    </row>
    <row r="262" spans="2:19" x14ac:dyDescent="0.3">
      <c r="B262" s="54" t="s">
        <v>119</v>
      </c>
      <c r="C262" s="17" t="s">
        <v>230</v>
      </c>
      <c r="D262" s="52" t="s">
        <v>232</v>
      </c>
      <c r="E262" s="18" t="s">
        <v>14</v>
      </c>
      <c r="F262" s="52">
        <v>2023</v>
      </c>
      <c r="G262" s="27" t="s">
        <v>15</v>
      </c>
      <c r="H262" s="19"/>
      <c r="I262" s="19"/>
      <c r="J262" s="20">
        <f>IF($H$521=TRUE,H262*O262,IF($J$519&lt;168,H262*P262,IF($J$519&lt;336,H262*Q262,IF($J$519&lt;600,H262*R262,H262*S262))))</f>
        <v>0</v>
      </c>
      <c r="K262" s="51"/>
      <c r="L262" s="66"/>
      <c r="M262" s="7"/>
      <c r="N262" s="7"/>
      <c r="O262" s="7">
        <v>14.700000000000001</v>
      </c>
      <c r="P262" s="7">
        <v>15.700000000000001</v>
      </c>
      <c r="Q262" s="7">
        <v>15.500000000000002</v>
      </c>
      <c r="R262" s="7">
        <v>15.350000000000001</v>
      </c>
      <c r="S262" s="7">
        <v>15.15</v>
      </c>
    </row>
    <row r="263" spans="2:19" x14ac:dyDescent="0.3">
      <c r="B263" s="54" t="s">
        <v>119</v>
      </c>
      <c r="C263" s="17" t="s">
        <v>228</v>
      </c>
      <c r="D263" s="52" t="s">
        <v>233</v>
      </c>
      <c r="E263" s="18" t="s">
        <v>14</v>
      </c>
      <c r="F263" s="52" t="s">
        <v>538</v>
      </c>
      <c r="G263" s="27" t="s">
        <v>15</v>
      </c>
      <c r="H263" s="19"/>
      <c r="I263" s="19"/>
      <c r="J263" s="20">
        <f>IF($H$521=TRUE,H263*O263,IF($J$519&lt;168,H263*P263,IF($J$519&lt;336,H263*Q263,IF($J$519&lt;600,H263*R263,H263*S263))))</f>
        <v>0</v>
      </c>
      <c r="K263" s="51"/>
      <c r="L263" s="66"/>
      <c r="M263" s="7"/>
      <c r="N263" s="7"/>
      <c r="O263" s="7">
        <v>17.8</v>
      </c>
      <c r="P263" s="7">
        <v>18.8</v>
      </c>
      <c r="Q263" s="7">
        <v>18.600000000000001</v>
      </c>
      <c r="R263" s="7">
        <v>18.45</v>
      </c>
      <c r="S263" s="7">
        <v>18.25</v>
      </c>
    </row>
    <row r="264" spans="2:19" x14ac:dyDescent="0.3">
      <c r="B264" s="54" t="s">
        <v>119</v>
      </c>
      <c r="C264" s="17" t="s">
        <v>553</v>
      </c>
      <c r="D264" s="52" t="s">
        <v>11</v>
      </c>
      <c r="E264" s="18" t="s">
        <v>14</v>
      </c>
      <c r="F264" s="52" t="s">
        <v>538</v>
      </c>
      <c r="G264" s="27" t="s">
        <v>15</v>
      </c>
      <c r="H264" s="19"/>
      <c r="I264" s="19"/>
      <c r="J264" s="20">
        <f>IF($H$521=TRUE,H264*O264,IF($J$519&lt;168,H264*P264,IF($J$519&lt;336,H264*Q264,IF($J$519&lt;600,H264*R264,H264*S264))))</f>
        <v>0</v>
      </c>
      <c r="K264" s="51"/>
      <c r="L264" s="66"/>
      <c r="M264" s="7"/>
      <c r="N264" s="7"/>
      <c r="O264" s="7">
        <v>9.35</v>
      </c>
      <c r="P264" s="7">
        <v>10.35</v>
      </c>
      <c r="Q264" s="7">
        <v>10.15</v>
      </c>
      <c r="R264" s="7">
        <v>10</v>
      </c>
      <c r="S264" s="7">
        <v>9.7999999999999989</v>
      </c>
    </row>
    <row r="265" spans="2:19" x14ac:dyDescent="0.3">
      <c r="B265" s="54" t="s">
        <v>119</v>
      </c>
      <c r="C265" s="17" t="s">
        <v>234</v>
      </c>
      <c r="D265" s="52" t="s">
        <v>235</v>
      </c>
      <c r="E265" s="18" t="s">
        <v>14</v>
      </c>
      <c r="F265" s="52">
        <v>2024</v>
      </c>
      <c r="G265" s="27" t="s">
        <v>21</v>
      </c>
      <c r="H265" s="19"/>
      <c r="I265" s="19"/>
      <c r="J265" s="20">
        <f>IF($H$521=TRUE,H265*O265,IF($J$519&lt;168,H265*P265,IF($J$519&lt;336,H265*Q265,IF($J$519&lt;600,H265*R265,H265*S265))))</f>
        <v>0</v>
      </c>
      <c r="K265" s="51"/>
      <c r="L265" s="66"/>
      <c r="M265" s="7"/>
      <c r="N265" s="7"/>
      <c r="O265" s="7">
        <v>6.4</v>
      </c>
      <c r="P265" s="7">
        <v>7.4</v>
      </c>
      <c r="Q265" s="7">
        <v>7.2</v>
      </c>
      <c r="R265" s="7">
        <v>7.0500000000000007</v>
      </c>
      <c r="S265" s="7">
        <v>6.8500000000000005</v>
      </c>
    </row>
    <row r="266" spans="2:19" x14ac:dyDescent="0.3">
      <c r="B266" s="54" t="s">
        <v>119</v>
      </c>
      <c r="C266" s="17" t="s">
        <v>234</v>
      </c>
      <c r="D266" s="52" t="s">
        <v>236</v>
      </c>
      <c r="E266" s="18" t="s">
        <v>14</v>
      </c>
      <c r="F266" s="52">
        <v>2024</v>
      </c>
      <c r="G266" s="27" t="s">
        <v>21</v>
      </c>
      <c r="H266" s="19"/>
      <c r="I266" s="19"/>
      <c r="J266" s="20">
        <f>IF($H$521=TRUE,H266*O266,IF($J$519&lt;168,H266*P266,IF($J$519&lt;336,H266*Q266,IF($J$519&lt;600,H266*R266,H266*S266))))</f>
        <v>0</v>
      </c>
      <c r="K266" s="51"/>
      <c r="L266" s="66"/>
      <c r="M266" s="7"/>
      <c r="N266" s="7"/>
      <c r="O266" s="7">
        <v>7.3500000000000005</v>
      </c>
      <c r="P266" s="7">
        <v>8.3500000000000014</v>
      </c>
      <c r="Q266" s="7">
        <v>8.1500000000000021</v>
      </c>
      <c r="R266" s="7">
        <v>8.0000000000000018</v>
      </c>
      <c r="S266" s="7">
        <v>7.8000000000000016</v>
      </c>
    </row>
    <row r="267" spans="2:19" x14ac:dyDescent="0.3">
      <c r="B267" s="54" t="s">
        <v>119</v>
      </c>
      <c r="C267" s="17" t="s">
        <v>234</v>
      </c>
      <c r="D267" s="52" t="s">
        <v>236</v>
      </c>
      <c r="E267" s="18" t="s">
        <v>39</v>
      </c>
      <c r="F267" s="52">
        <v>2023</v>
      </c>
      <c r="G267" s="27" t="s">
        <v>21</v>
      </c>
      <c r="H267" s="19"/>
      <c r="I267" s="19"/>
      <c r="J267" s="20">
        <f>IF($H$521=TRUE,H267*O267,IF($J$519&lt;168,H267*P267,IF($J$519&lt;336,H267*Q267,IF($J$519&lt;600,H267*R267,H267*S267))))</f>
        <v>0</v>
      </c>
      <c r="K267" s="51"/>
      <c r="L267" s="66"/>
      <c r="M267" s="7"/>
      <c r="N267" s="7"/>
      <c r="O267" s="7">
        <v>14.4</v>
      </c>
      <c r="P267" s="7">
        <v>16.399999999999999</v>
      </c>
      <c r="Q267" s="7">
        <v>15.999999999999998</v>
      </c>
      <c r="R267" s="7">
        <v>15.7</v>
      </c>
      <c r="S267" s="7">
        <v>15.299999999999999</v>
      </c>
    </row>
    <row r="268" spans="2:19" x14ac:dyDescent="0.3">
      <c r="B268" s="54" t="s">
        <v>119</v>
      </c>
      <c r="C268" s="17" t="s">
        <v>234</v>
      </c>
      <c r="D268" s="52" t="s">
        <v>237</v>
      </c>
      <c r="E268" s="18" t="s">
        <v>14</v>
      </c>
      <c r="F268" s="52">
        <v>2024</v>
      </c>
      <c r="G268" s="27" t="s">
        <v>21</v>
      </c>
      <c r="H268" s="19"/>
      <c r="I268" s="19"/>
      <c r="J268" s="20">
        <f>IF($H$521=TRUE,H268*O268,IF($J$519&lt;168,H268*P268,IF($J$519&lt;336,H268*Q268,IF($J$519&lt;600,H268*R268,H268*S268))))</f>
        <v>0</v>
      </c>
      <c r="K268" s="51"/>
      <c r="L268" s="66"/>
      <c r="M268" s="7"/>
      <c r="N268" s="7"/>
      <c r="O268" s="7">
        <v>9.6000000000000014</v>
      </c>
      <c r="P268" s="7">
        <v>10.600000000000001</v>
      </c>
      <c r="Q268" s="7">
        <v>10.400000000000002</v>
      </c>
      <c r="R268" s="7">
        <v>10.250000000000002</v>
      </c>
      <c r="S268" s="7">
        <v>10.050000000000001</v>
      </c>
    </row>
    <row r="269" spans="2:19" x14ac:dyDescent="0.3">
      <c r="B269" s="54" t="s">
        <v>119</v>
      </c>
      <c r="C269" s="17" t="s">
        <v>234</v>
      </c>
      <c r="D269" s="52" t="s">
        <v>237</v>
      </c>
      <c r="E269" s="18" t="s">
        <v>39</v>
      </c>
      <c r="F269" s="52">
        <v>2023</v>
      </c>
      <c r="G269" s="27" t="s">
        <v>21</v>
      </c>
      <c r="H269" s="19"/>
      <c r="I269" s="19"/>
      <c r="J269" s="20">
        <f>IF($H$521=TRUE,H269*O269,IF($J$519&lt;168,H269*P269,IF($J$519&lt;336,H269*Q269,IF($J$519&lt;600,H269*R269,H269*S269))))</f>
        <v>0</v>
      </c>
      <c r="K269" s="51"/>
      <c r="L269" s="66"/>
      <c r="M269" s="7"/>
      <c r="N269" s="7"/>
      <c r="O269" s="7">
        <v>18.900000000000002</v>
      </c>
      <c r="P269" s="7">
        <v>20.900000000000002</v>
      </c>
      <c r="Q269" s="7">
        <v>20.500000000000004</v>
      </c>
      <c r="R269" s="7">
        <v>20.200000000000003</v>
      </c>
      <c r="S269" s="7">
        <v>19.8</v>
      </c>
    </row>
    <row r="270" spans="2:19" x14ac:dyDescent="0.3">
      <c r="B270" s="54" t="s">
        <v>119</v>
      </c>
      <c r="C270" s="17" t="s">
        <v>234</v>
      </c>
      <c r="D270" s="52" t="s">
        <v>238</v>
      </c>
      <c r="E270" s="18" t="s">
        <v>14</v>
      </c>
      <c r="F270" s="52">
        <v>2023</v>
      </c>
      <c r="G270" s="27" t="s">
        <v>21</v>
      </c>
      <c r="H270" s="19"/>
      <c r="I270" s="19"/>
      <c r="J270" s="20">
        <f>IF($H$521=TRUE,H270*O270,IF($J$519&lt;168,H270*P270,IF($J$519&lt;336,H270*Q270,IF($J$519&lt;600,H270*R270,H270*S270))))</f>
        <v>0</v>
      </c>
      <c r="K270" s="51"/>
      <c r="L270" s="66"/>
      <c r="M270" s="7"/>
      <c r="N270" s="7"/>
      <c r="O270" s="7">
        <v>10.55</v>
      </c>
      <c r="P270" s="7">
        <v>11.55</v>
      </c>
      <c r="Q270" s="7">
        <v>11.350000000000001</v>
      </c>
      <c r="R270" s="7">
        <v>11.200000000000001</v>
      </c>
      <c r="S270" s="7">
        <v>11</v>
      </c>
    </row>
    <row r="271" spans="2:19" x14ac:dyDescent="0.3">
      <c r="B271" s="54" t="s">
        <v>36</v>
      </c>
      <c r="C271" s="17" t="s">
        <v>234</v>
      </c>
      <c r="D271" s="52" t="s">
        <v>239</v>
      </c>
      <c r="E271" s="18" t="s">
        <v>14</v>
      </c>
      <c r="F271" s="52">
        <v>2022</v>
      </c>
      <c r="G271" s="27" t="s">
        <v>21</v>
      </c>
      <c r="H271" s="19"/>
      <c r="I271" s="19"/>
      <c r="J271" s="20">
        <f>IF($H$521=TRUE,H271*O271,IF($J$519&lt;168,H271*P271,IF($J$519&lt;336,H271*Q271,IF($J$519&lt;600,H271*R271,H271*S271))))</f>
        <v>0</v>
      </c>
      <c r="K271" s="51"/>
      <c r="L271" s="66"/>
      <c r="M271" s="7"/>
      <c r="N271" s="7"/>
      <c r="O271" s="7">
        <v>13.350000000000001</v>
      </c>
      <c r="P271" s="7">
        <v>14.350000000000001</v>
      </c>
      <c r="Q271" s="7">
        <v>14.150000000000002</v>
      </c>
      <c r="R271" s="7">
        <v>14.000000000000002</v>
      </c>
      <c r="S271" s="7">
        <v>13.8</v>
      </c>
    </row>
    <row r="272" spans="2:19" ht="23.1" customHeight="1" x14ac:dyDescent="0.45">
      <c r="B272" s="68">
        <v>27</v>
      </c>
      <c r="C272" s="69" t="s">
        <v>240</v>
      </c>
      <c r="D272" s="70"/>
      <c r="E272" s="71"/>
      <c r="F272" s="71"/>
      <c r="G272" s="71"/>
      <c r="H272" s="72">
        <f>H273+H274+H275+H276/2+H277*2+H278+H279+H280</f>
        <v>0</v>
      </c>
      <c r="I272" s="72">
        <f>I273+I274+I275+I276/2+I277*2+I278+I279+I280</f>
        <v>0</v>
      </c>
      <c r="J272" s="73"/>
      <c r="K272" s="51"/>
      <c r="L272" s="66"/>
      <c r="M272" s="7"/>
      <c r="N272" s="7"/>
      <c r="O272" s="7">
        <v>0</v>
      </c>
      <c r="P272" s="7">
        <v>0</v>
      </c>
      <c r="Q272" s="7">
        <v>0</v>
      </c>
      <c r="R272" s="7">
        <v>0</v>
      </c>
      <c r="S272" s="7">
        <v>0</v>
      </c>
    </row>
    <row r="273" spans="2:19" x14ac:dyDescent="0.3">
      <c r="B273" s="74" t="s">
        <v>36</v>
      </c>
      <c r="C273" s="75" t="s">
        <v>241</v>
      </c>
      <c r="D273" s="76" t="s">
        <v>242</v>
      </c>
      <c r="E273" s="77" t="s">
        <v>14</v>
      </c>
      <c r="F273" s="76" t="s">
        <v>64</v>
      </c>
      <c r="G273" s="78" t="s">
        <v>15</v>
      </c>
      <c r="H273" s="79"/>
      <c r="I273" s="79"/>
      <c r="J273" s="80">
        <f>IF($H$521=TRUE,H273*O273,IF($J$519&lt;168,H273*P273,IF($J$519&lt;336,H273*Q273,IF($J$519&lt;600,H273*R273,H273*S273))))</f>
        <v>0</v>
      </c>
      <c r="K273" s="51"/>
      <c r="L273" s="66"/>
      <c r="M273" s="7"/>
      <c r="N273" s="7"/>
      <c r="O273" s="7">
        <v>6.95</v>
      </c>
      <c r="P273" s="7">
        <v>7.95</v>
      </c>
      <c r="Q273" s="7">
        <v>7.75</v>
      </c>
      <c r="R273" s="7">
        <v>7.6000000000000005</v>
      </c>
      <c r="S273" s="7">
        <v>7.4</v>
      </c>
    </row>
    <row r="274" spans="2:19" x14ac:dyDescent="0.3">
      <c r="B274" s="54" t="s">
        <v>36</v>
      </c>
      <c r="C274" s="17" t="s">
        <v>243</v>
      </c>
      <c r="D274" s="52" t="s">
        <v>244</v>
      </c>
      <c r="E274" s="18" t="s">
        <v>14</v>
      </c>
      <c r="F274" s="52">
        <v>2024</v>
      </c>
      <c r="G274" s="27" t="s">
        <v>21</v>
      </c>
      <c r="H274" s="19"/>
      <c r="I274" s="19"/>
      <c r="J274" s="20">
        <f>IF($H$521=TRUE,H274*O274,IF($J$519&lt;168,H274*P274,IF($J$519&lt;336,H274*Q274,IF($J$519&lt;600,H274*R274,H274*S274))))</f>
        <v>0</v>
      </c>
      <c r="K274" s="51"/>
      <c r="L274" s="66"/>
      <c r="M274" s="7"/>
      <c r="N274" s="7"/>
      <c r="O274" s="7">
        <v>5.45</v>
      </c>
      <c r="P274" s="7">
        <v>6.45</v>
      </c>
      <c r="Q274" s="7">
        <v>6.25</v>
      </c>
      <c r="R274" s="7">
        <v>6.1000000000000005</v>
      </c>
      <c r="S274" s="7">
        <v>5.9</v>
      </c>
    </row>
    <row r="275" spans="2:19" x14ac:dyDescent="0.3">
      <c r="B275" s="54" t="s">
        <v>36</v>
      </c>
      <c r="C275" s="17" t="s">
        <v>243</v>
      </c>
      <c r="D275" s="52" t="s">
        <v>245</v>
      </c>
      <c r="E275" s="18" t="s">
        <v>14</v>
      </c>
      <c r="F275" s="52">
        <v>2024</v>
      </c>
      <c r="G275" s="27" t="s">
        <v>21</v>
      </c>
      <c r="H275" s="19"/>
      <c r="I275" s="19"/>
      <c r="J275" s="20">
        <f>IF($H$521=TRUE,H275*O275,IF($J$519&lt;168,H275*P275,IF($J$519&lt;336,H275*Q275,IF($J$519&lt;600,H275*R275,H275*S275))))</f>
        <v>0</v>
      </c>
      <c r="K275" s="51"/>
      <c r="L275" s="66"/>
      <c r="M275" s="7"/>
      <c r="N275" s="7"/>
      <c r="O275" s="7">
        <v>5.8000000000000007</v>
      </c>
      <c r="P275" s="7">
        <v>6.8000000000000007</v>
      </c>
      <c r="Q275" s="7">
        <v>6.6000000000000005</v>
      </c>
      <c r="R275" s="7">
        <v>6.4500000000000011</v>
      </c>
      <c r="S275" s="7">
        <v>6.2500000000000009</v>
      </c>
    </row>
    <row r="276" spans="2:19" x14ac:dyDescent="0.3">
      <c r="B276" s="54" t="s">
        <v>36</v>
      </c>
      <c r="C276" s="17" t="s">
        <v>243</v>
      </c>
      <c r="D276" s="52" t="s">
        <v>245</v>
      </c>
      <c r="E276" s="18" t="s">
        <v>123</v>
      </c>
      <c r="F276" s="52">
        <v>2024</v>
      </c>
      <c r="G276" s="27" t="s">
        <v>21</v>
      </c>
      <c r="H276" s="19"/>
      <c r="I276" s="19"/>
      <c r="J276" s="20">
        <f>IF($H$521=TRUE,H276*O276,IF($J$519&lt;168,H276*P276,IF($J$519&lt;336,H276*Q276,IF($J$519&lt;600,H276*R276,H276*S276))))</f>
        <v>0</v>
      </c>
      <c r="K276" s="51"/>
      <c r="L276" s="66"/>
      <c r="M276" s="7"/>
      <c r="N276" s="7"/>
      <c r="O276" s="7">
        <v>3.4000000000000004</v>
      </c>
      <c r="P276" s="7">
        <v>3.9000000000000004</v>
      </c>
      <c r="Q276" s="7">
        <v>3.8000000000000003</v>
      </c>
      <c r="R276" s="7">
        <v>3.7250000000000005</v>
      </c>
      <c r="S276" s="7">
        <v>3.6250000000000004</v>
      </c>
    </row>
    <row r="277" spans="2:19" x14ac:dyDescent="0.3">
      <c r="B277" s="54" t="s">
        <v>36</v>
      </c>
      <c r="C277" s="17" t="s">
        <v>243</v>
      </c>
      <c r="D277" s="52" t="s">
        <v>245</v>
      </c>
      <c r="E277" s="18" t="s">
        <v>39</v>
      </c>
      <c r="F277" s="52">
        <v>2023</v>
      </c>
      <c r="G277" s="27" t="s">
        <v>21</v>
      </c>
      <c r="H277" s="19"/>
      <c r="I277" s="19"/>
      <c r="J277" s="20">
        <f>IF($H$521=TRUE,H277*O277,IF($J$519&lt;168,H277*P277,IF($J$519&lt;336,H277*Q277,IF($J$519&lt;600,H277*R277,H277*S277))))</f>
        <v>0</v>
      </c>
      <c r="K277" s="51"/>
      <c r="L277" s="66"/>
      <c r="M277" s="7"/>
      <c r="N277" s="7"/>
      <c r="O277" s="7">
        <v>12.200000000000001</v>
      </c>
      <c r="P277" s="7">
        <v>14.200000000000001</v>
      </c>
      <c r="Q277" s="7">
        <v>13.8</v>
      </c>
      <c r="R277" s="7">
        <v>13.500000000000002</v>
      </c>
      <c r="S277" s="7">
        <v>13.100000000000001</v>
      </c>
    </row>
    <row r="278" spans="2:19" x14ac:dyDescent="0.3">
      <c r="B278" s="54" t="s">
        <v>36</v>
      </c>
      <c r="C278" s="17" t="s">
        <v>243</v>
      </c>
      <c r="D278" s="52" t="s">
        <v>246</v>
      </c>
      <c r="E278" s="18" t="s">
        <v>14</v>
      </c>
      <c r="F278" s="52">
        <v>2021</v>
      </c>
      <c r="G278" s="27" t="s">
        <v>21</v>
      </c>
      <c r="H278" s="19"/>
      <c r="I278" s="19"/>
      <c r="J278" s="20">
        <f>IF($H$521=TRUE,H278*O278,IF($J$519&lt;168,H278*P278,IF($J$519&lt;336,H278*Q278,IF($J$519&lt;600,H278*R278,H278*S278))))</f>
        <v>0</v>
      </c>
      <c r="K278" s="51"/>
      <c r="L278" s="66"/>
      <c r="M278" s="7"/>
      <c r="N278" s="7"/>
      <c r="O278" s="7">
        <v>6.9</v>
      </c>
      <c r="P278" s="7">
        <v>7.9</v>
      </c>
      <c r="Q278" s="7">
        <v>7.7</v>
      </c>
      <c r="R278" s="7">
        <v>7.5500000000000007</v>
      </c>
      <c r="S278" s="7">
        <v>7.3500000000000005</v>
      </c>
    </row>
    <row r="279" spans="2:19" x14ac:dyDescent="0.3">
      <c r="B279" s="54" t="s">
        <v>36</v>
      </c>
      <c r="C279" s="17" t="s">
        <v>243</v>
      </c>
      <c r="D279" s="52" t="s">
        <v>247</v>
      </c>
      <c r="E279" s="18" t="s">
        <v>14</v>
      </c>
      <c r="F279" s="52">
        <v>2022</v>
      </c>
      <c r="G279" s="27" t="s">
        <v>21</v>
      </c>
      <c r="H279" s="19"/>
      <c r="I279" s="19"/>
      <c r="J279" s="20">
        <f>IF($H$521=TRUE,H279*O279,IF($J$519&lt;168,H279*P279,IF($J$519&lt;336,H279*Q279,IF($J$519&lt;600,H279*R279,H279*S279))))</f>
        <v>0</v>
      </c>
      <c r="K279" s="51"/>
      <c r="L279" s="66"/>
      <c r="M279" s="7"/>
      <c r="N279" s="7"/>
      <c r="O279" s="7">
        <v>10.25</v>
      </c>
      <c r="P279" s="7">
        <v>11.25</v>
      </c>
      <c r="Q279" s="7">
        <v>11.05</v>
      </c>
      <c r="R279" s="7">
        <v>10.9</v>
      </c>
      <c r="S279" s="7">
        <v>10.7</v>
      </c>
    </row>
    <row r="280" spans="2:19" x14ac:dyDescent="0.3">
      <c r="B280" s="54" t="s">
        <v>36</v>
      </c>
      <c r="C280" s="17" t="s">
        <v>243</v>
      </c>
      <c r="D280" s="52" t="s">
        <v>248</v>
      </c>
      <c r="E280" s="18" t="s">
        <v>14</v>
      </c>
      <c r="F280" s="52">
        <v>2023</v>
      </c>
      <c r="G280" s="27" t="s">
        <v>21</v>
      </c>
      <c r="H280" s="19"/>
      <c r="I280" s="19"/>
      <c r="J280" s="20">
        <f>IF($H$521=TRUE,H280*O280,IF($J$519&lt;168,H280*P280,IF($J$519&lt;336,H280*Q280,IF($J$519&lt;600,H280*R280,H280*S280))))</f>
        <v>0</v>
      </c>
      <c r="K280" s="51"/>
      <c r="L280" s="66"/>
      <c r="M280" s="7"/>
      <c r="N280" s="7"/>
      <c r="O280" s="7">
        <v>16.350000000000001</v>
      </c>
      <c r="P280" s="7">
        <v>17.350000000000001</v>
      </c>
      <c r="Q280" s="7">
        <v>17.150000000000002</v>
      </c>
      <c r="R280" s="7">
        <v>17</v>
      </c>
      <c r="S280" s="7">
        <v>16.8</v>
      </c>
    </row>
    <row r="281" spans="2:19" ht="23.1" customHeight="1" x14ac:dyDescent="0.45">
      <c r="B281" s="68">
        <v>28</v>
      </c>
      <c r="C281" s="69" t="s">
        <v>249</v>
      </c>
      <c r="D281" s="70"/>
      <c r="E281" s="71"/>
      <c r="F281" s="71"/>
      <c r="G281" s="71"/>
      <c r="H281" s="72">
        <f>SUM(H282:H291)+H284</f>
        <v>0</v>
      </c>
      <c r="I281" s="72">
        <f>SUM(I282:I291)+I284</f>
        <v>0</v>
      </c>
      <c r="J281" s="73"/>
      <c r="K281" s="51"/>
      <c r="L281" s="66"/>
      <c r="M281" s="7"/>
      <c r="N281" s="7"/>
      <c r="O281" s="7">
        <v>0</v>
      </c>
      <c r="P281" s="7">
        <v>0</v>
      </c>
      <c r="Q281" s="7">
        <v>0</v>
      </c>
      <c r="R281" s="7">
        <v>0</v>
      </c>
      <c r="S281" s="7">
        <v>0</v>
      </c>
    </row>
    <row r="282" spans="2:19" x14ac:dyDescent="0.3">
      <c r="B282" s="74" t="s">
        <v>36</v>
      </c>
      <c r="C282" s="75" t="s">
        <v>250</v>
      </c>
      <c r="D282" s="76" t="s">
        <v>251</v>
      </c>
      <c r="E282" s="77" t="s">
        <v>14</v>
      </c>
      <c r="F282" s="76">
        <v>2023</v>
      </c>
      <c r="G282" s="78" t="s">
        <v>15</v>
      </c>
      <c r="H282" s="79"/>
      <c r="I282" s="79"/>
      <c r="J282" s="80">
        <f>IF($H$521=TRUE,H282*O282,IF($J$519&lt;168,H282*P282,IF($J$519&lt;336,H282*Q282,IF($J$519&lt;600,H282*R282,H282*S282))))</f>
        <v>0</v>
      </c>
      <c r="K282" s="51"/>
      <c r="L282" s="66"/>
      <c r="M282" s="7"/>
      <c r="N282" s="7"/>
      <c r="O282" s="7">
        <v>5.6000000000000005</v>
      </c>
      <c r="P282" s="7">
        <v>6.6000000000000005</v>
      </c>
      <c r="Q282" s="7">
        <v>6.4</v>
      </c>
      <c r="R282" s="7">
        <v>6.2500000000000009</v>
      </c>
      <c r="S282" s="7">
        <v>6.0500000000000007</v>
      </c>
    </row>
    <row r="283" spans="2:19" x14ac:dyDescent="0.3">
      <c r="B283" s="54" t="s">
        <v>36</v>
      </c>
      <c r="C283" s="17" t="s">
        <v>250</v>
      </c>
      <c r="D283" s="52" t="s">
        <v>68</v>
      </c>
      <c r="E283" s="18" t="s">
        <v>14</v>
      </c>
      <c r="F283" s="52">
        <v>2023</v>
      </c>
      <c r="G283" s="27" t="s">
        <v>15</v>
      </c>
      <c r="H283" s="19"/>
      <c r="I283" s="19"/>
      <c r="J283" s="20">
        <f>IF($H$521=TRUE,H283*O283,IF($J$519&lt;168,H283*P283,IF($J$519&lt;336,H283*Q283,IF($J$519&lt;600,H283*R283,H283*S283))))</f>
        <v>0</v>
      </c>
      <c r="K283" s="51"/>
      <c r="L283" s="66"/>
      <c r="M283" s="7"/>
      <c r="N283" s="7"/>
      <c r="O283" s="7">
        <v>6.7</v>
      </c>
      <c r="P283" s="7">
        <v>7.7</v>
      </c>
      <c r="Q283" s="7">
        <v>7.5</v>
      </c>
      <c r="R283" s="7">
        <v>7.3500000000000005</v>
      </c>
      <c r="S283" s="7">
        <v>7.15</v>
      </c>
    </row>
    <row r="284" spans="2:19" x14ac:dyDescent="0.3">
      <c r="B284" s="54" t="s">
        <v>36</v>
      </c>
      <c r="C284" s="17" t="s">
        <v>250</v>
      </c>
      <c r="D284" s="52" t="s">
        <v>68</v>
      </c>
      <c r="E284" s="18" t="s">
        <v>39</v>
      </c>
      <c r="F284" s="52">
        <v>2023</v>
      </c>
      <c r="G284" s="27" t="s">
        <v>15</v>
      </c>
      <c r="H284" s="19"/>
      <c r="I284" s="19"/>
      <c r="J284" s="20">
        <f>IF($H$521=TRUE,H284*O284,IF($J$519&lt;168,H284*P284,IF($J$519&lt;336,H284*Q284,IF($J$519&lt;600,H284*R284,H284*S284))))</f>
        <v>0</v>
      </c>
      <c r="K284" s="51"/>
      <c r="L284" s="66"/>
      <c r="M284" s="7"/>
      <c r="N284" s="7"/>
      <c r="O284" s="7">
        <v>15.200000000000001</v>
      </c>
      <c r="P284" s="7">
        <v>17.200000000000003</v>
      </c>
      <c r="Q284" s="7">
        <v>16.800000000000004</v>
      </c>
      <c r="R284" s="7">
        <v>16.500000000000004</v>
      </c>
      <c r="S284" s="7">
        <v>16.100000000000001</v>
      </c>
    </row>
    <row r="285" spans="2:19" x14ac:dyDescent="0.3">
      <c r="B285" s="54" t="s">
        <v>36</v>
      </c>
      <c r="C285" s="17" t="s">
        <v>250</v>
      </c>
      <c r="D285" s="52" t="s">
        <v>252</v>
      </c>
      <c r="E285" s="18" t="s">
        <v>14</v>
      </c>
      <c r="F285" s="52">
        <v>2022</v>
      </c>
      <c r="G285" s="27" t="s">
        <v>15</v>
      </c>
      <c r="H285" s="19"/>
      <c r="I285" s="19"/>
      <c r="J285" s="20">
        <f>IF($H$521=TRUE,H285*O285,IF($J$519&lt;168,H285*P285,IF($J$519&lt;336,H285*Q285,IF($J$519&lt;600,H285*R285,H285*S285))))</f>
        <v>0</v>
      </c>
      <c r="K285" s="51"/>
      <c r="L285" s="66"/>
      <c r="M285" s="7"/>
      <c r="N285" s="7"/>
      <c r="O285" s="7">
        <v>7.5</v>
      </c>
      <c r="P285" s="7">
        <v>8.5</v>
      </c>
      <c r="Q285" s="7">
        <v>8.3000000000000007</v>
      </c>
      <c r="R285" s="7">
        <v>8.15</v>
      </c>
      <c r="S285" s="7">
        <v>7.95</v>
      </c>
    </row>
    <row r="286" spans="2:19" x14ac:dyDescent="0.3">
      <c r="B286" s="54" t="s">
        <v>36</v>
      </c>
      <c r="C286" s="17" t="s">
        <v>250</v>
      </c>
      <c r="D286" s="52" t="s">
        <v>253</v>
      </c>
      <c r="E286" s="18" t="s">
        <v>14</v>
      </c>
      <c r="F286" s="52">
        <v>2022</v>
      </c>
      <c r="G286" s="27" t="s">
        <v>15</v>
      </c>
      <c r="H286" s="19"/>
      <c r="I286" s="19"/>
      <c r="J286" s="20">
        <f>IF($H$521=TRUE,H286*O286,IF($J$519&lt;168,H286*P286,IF($J$519&lt;336,H286*Q286,IF($J$519&lt;600,H286*R286,H286*S286))))</f>
        <v>0</v>
      </c>
      <c r="K286" s="51"/>
      <c r="L286" s="66"/>
      <c r="M286" s="7"/>
      <c r="N286" s="7"/>
      <c r="O286" s="7">
        <v>9.5</v>
      </c>
      <c r="P286" s="7">
        <v>10.5</v>
      </c>
      <c r="Q286" s="7">
        <v>10.3</v>
      </c>
      <c r="R286" s="7">
        <v>10.15</v>
      </c>
      <c r="S286" s="7">
        <v>9.9499999999999993</v>
      </c>
    </row>
    <row r="287" spans="2:19" x14ac:dyDescent="0.3">
      <c r="B287" s="54" t="s">
        <v>29</v>
      </c>
      <c r="C287" s="17" t="s">
        <v>250</v>
      </c>
      <c r="D287" s="52" t="s">
        <v>254</v>
      </c>
      <c r="E287" s="18" t="s">
        <v>14</v>
      </c>
      <c r="F287" s="52">
        <v>2021</v>
      </c>
      <c r="G287" s="27" t="s">
        <v>15</v>
      </c>
      <c r="H287" s="19"/>
      <c r="I287" s="19"/>
      <c r="J287" s="20">
        <f>IF($H$521=TRUE,H287*O287,IF($J$519&lt;168,H287*P287,IF($J$519&lt;336,H287*Q287,IF($J$519&lt;600,H287*R287,H287*S287))))</f>
        <v>0</v>
      </c>
      <c r="K287" s="51"/>
      <c r="L287" s="66"/>
      <c r="M287" s="7"/>
      <c r="N287" s="7"/>
      <c r="O287" s="7">
        <v>14.350000000000001</v>
      </c>
      <c r="P287" s="7">
        <v>15.350000000000001</v>
      </c>
      <c r="Q287" s="7">
        <v>15.150000000000002</v>
      </c>
      <c r="R287" s="7">
        <v>15.000000000000002</v>
      </c>
      <c r="S287" s="7">
        <v>14.8</v>
      </c>
    </row>
    <row r="288" spans="2:19" x14ac:dyDescent="0.3">
      <c r="B288" s="54" t="s">
        <v>36</v>
      </c>
      <c r="C288" s="17" t="s">
        <v>250</v>
      </c>
      <c r="D288" s="52" t="s">
        <v>251</v>
      </c>
      <c r="E288" s="18" t="s">
        <v>14</v>
      </c>
      <c r="F288" s="52" t="s">
        <v>77</v>
      </c>
      <c r="G288" s="27" t="s">
        <v>21</v>
      </c>
      <c r="H288" s="19"/>
      <c r="I288" s="19"/>
      <c r="J288" s="20">
        <f>IF($H$521=TRUE,H288*O288,IF($J$519&lt;168,H288*P288,IF($J$519&lt;336,H288*Q288,IF($J$519&lt;600,H288*R288,H288*S288))))</f>
        <v>0</v>
      </c>
      <c r="K288" s="51"/>
      <c r="L288" s="66"/>
      <c r="M288" s="7"/>
      <c r="N288" s="7"/>
      <c r="O288" s="7">
        <v>5.95</v>
      </c>
      <c r="P288" s="7">
        <v>6.95</v>
      </c>
      <c r="Q288" s="7">
        <v>6.75</v>
      </c>
      <c r="R288" s="7">
        <v>6.6000000000000005</v>
      </c>
      <c r="S288" s="7">
        <v>6.4</v>
      </c>
    </row>
    <row r="289" spans="2:19" x14ac:dyDescent="0.3">
      <c r="B289" s="54" t="s">
        <v>36</v>
      </c>
      <c r="C289" s="17" t="s">
        <v>250</v>
      </c>
      <c r="D289" s="52" t="s">
        <v>255</v>
      </c>
      <c r="E289" s="18" t="s">
        <v>14</v>
      </c>
      <c r="F289" s="52">
        <v>2023</v>
      </c>
      <c r="G289" s="27" t="s">
        <v>21</v>
      </c>
      <c r="H289" s="19"/>
      <c r="I289" s="19"/>
      <c r="J289" s="20">
        <f>IF($H$521=TRUE,H289*O289,IF($J$519&lt;168,H289*P289,IF($J$519&lt;336,H289*Q289,IF($J$519&lt;600,H289*R289,H289*S289))))</f>
        <v>0</v>
      </c>
      <c r="K289" s="51"/>
      <c r="L289" s="66"/>
      <c r="M289" s="7"/>
      <c r="N289" s="7"/>
      <c r="O289" s="7">
        <v>6.7</v>
      </c>
      <c r="P289" s="7">
        <v>7.7</v>
      </c>
      <c r="Q289" s="7">
        <v>7.5</v>
      </c>
      <c r="R289" s="7">
        <v>7.3500000000000005</v>
      </c>
      <c r="S289" s="7">
        <v>7.15</v>
      </c>
    </row>
    <row r="290" spans="2:19" x14ac:dyDescent="0.3">
      <c r="B290" s="54" t="s">
        <v>36</v>
      </c>
      <c r="C290" s="17" t="s">
        <v>250</v>
      </c>
      <c r="D290" s="52" t="s">
        <v>256</v>
      </c>
      <c r="E290" s="18" t="s">
        <v>14</v>
      </c>
      <c r="F290" s="52">
        <v>2022</v>
      </c>
      <c r="G290" s="27" t="s">
        <v>21</v>
      </c>
      <c r="H290" s="19"/>
      <c r="I290" s="19"/>
      <c r="J290" s="20">
        <f>IF($H$521=TRUE,H290*O290,IF($J$519&lt;168,H290*P290,IF($J$519&lt;336,H290*Q290,IF($J$519&lt;600,H290*R290,H290*S290))))</f>
        <v>0</v>
      </c>
      <c r="K290" s="51"/>
      <c r="L290" s="66"/>
      <c r="M290" s="7"/>
      <c r="N290" s="7"/>
      <c r="O290" s="7">
        <v>7.6000000000000005</v>
      </c>
      <c r="P290" s="7">
        <v>8.6000000000000014</v>
      </c>
      <c r="Q290" s="7">
        <v>8.4000000000000021</v>
      </c>
      <c r="R290" s="7">
        <v>8.2500000000000018</v>
      </c>
      <c r="S290" s="7">
        <v>8.0500000000000007</v>
      </c>
    </row>
    <row r="291" spans="2:19" x14ac:dyDescent="0.3">
      <c r="B291" s="54" t="s">
        <v>36</v>
      </c>
      <c r="C291" s="17" t="s">
        <v>250</v>
      </c>
      <c r="D291" s="52" t="s">
        <v>257</v>
      </c>
      <c r="E291" s="18" t="s">
        <v>14</v>
      </c>
      <c r="F291" s="52">
        <v>2023</v>
      </c>
      <c r="G291" s="27" t="s">
        <v>21</v>
      </c>
      <c r="H291" s="19"/>
      <c r="I291" s="19"/>
      <c r="J291" s="20">
        <f>IF($H$521=TRUE,H291*O291,IF($J$519&lt;168,H291*P291,IF($J$519&lt;336,H291*Q291,IF($J$519&lt;600,H291*R291,H291*S291))))</f>
        <v>0</v>
      </c>
      <c r="K291" s="51"/>
      <c r="L291" s="66"/>
      <c r="M291" s="7"/>
      <c r="N291" s="7"/>
      <c r="O291" s="7">
        <v>9.5</v>
      </c>
      <c r="P291" s="7">
        <v>10.5</v>
      </c>
      <c r="Q291" s="7">
        <v>10.3</v>
      </c>
      <c r="R291" s="7">
        <v>10.15</v>
      </c>
      <c r="S291" s="7">
        <v>9.9499999999999993</v>
      </c>
    </row>
    <row r="292" spans="2:19" ht="23.1" customHeight="1" x14ac:dyDescent="0.45">
      <c r="B292" s="68">
        <v>29</v>
      </c>
      <c r="C292" s="69" t="s">
        <v>258</v>
      </c>
      <c r="D292" s="70"/>
      <c r="E292" s="71"/>
      <c r="F292" s="71"/>
      <c r="G292" s="71"/>
      <c r="H292" s="72">
        <f>SUM(H293:H295)</f>
        <v>0</v>
      </c>
      <c r="I292" s="72">
        <f>SUM(I293:I295)</f>
        <v>0</v>
      </c>
      <c r="J292" s="73"/>
      <c r="K292" s="51"/>
      <c r="L292" s="66"/>
      <c r="M292" s="7"/>
      <c r="N292" s="7"/>
      <c r="O292" s="7">
        <v>0</v>
      </c>
      <c r="P292" s="7">
        <v>0</v>
      </c>
      <c r="Q292" s="7">
        <v>0</v>
      </c>
      <c r="R292" s="7">
        <v>0</v>
      </c>
      <c r="S292" s="7">
        <v>0</v>
      </c>
    </row>
    <row r="293" spans="2:19" x14ac:dyDescent="0.3">
      <c r="B293" s="74" t="s">
        <v>11</v>
      </c>
      <c r="C293" s="75" t="s">
        <v>259</v>
      </c>
      <c r="D293" s="76" t="s">
        <v>260</v>
      </c>
      <c r="E293" s="77" t="s">
        <v>14</v>
      </c>
      <c r="F293" s="76">
        <v>2023</v>
      </c>
      <c r="G293" s="78" t="s">
        <v>15</v>
      </c>
      <c r="H293" s="79"/>
      <c r="I293" s="79"/>
      <c r="J293" s="80">
        <f>IF($H$521=TRUE,H293*O293,IF($J$519&lt;168,H293*P293,IF($J$519&lt;336,H293*Q293,IF($J$519&lt;600,H293*R293,H293*S293))))</f>
        <v>0</v>
      </c>
      <c r="K293" s="51"/>
      <c r="L293" s="66"/>
      <c r="M293" s="7"/>
      <c r="N293" s="7"/>
      <c r="O293" s="7">
        <v>14.3</v>
      </c>
      <c r="P293" s="7">
        <v>15.3</v>
      </c>
      <c r="Q293" s="7">
        <v>15.100000000000001</v>
      </c>
      <c r="R293" s="7">
        <v>14.950000000000001</v>
      </c>
      <c r="S293" s="7">
        <v>14.75</v>
      </c>
    </row>
    <row r="294" spans="2:19" ht="14.25" customHeight="1" x14ac:dyDescent="0.3">
      <c r="B294" s="54" t="s">
        <v>11</v>
      </c>
      <c r="C294" s="17" t="s">
        <v>259</v>
      </c>
      <c r="D294" s="52" t="s">
        <v>261</v>
      </c>
      <c r="E294" s="18" t="s">
        <v>14</v>
      </c>
      <c r="F294" s="52">
        <v>2022</v>
      </c>
      <c r="G294" s="27" t="s">
        <v>15</v>
      </c>
      <c r="H294" s="19"/>
      <c r="I294" s="19"/>
      <c r="J294" s="20">
        <f>IF($H$521=TRUE,H294*O294,IF($J$519&lt;168,H294*P294,IF($J$519&lt;336,H294*Q294,IF($J$519&lt;600,H294*R294,H294*S294))))</f>
        <v>0</v>
      </c>
      <c r="K294" s="51"/>
      <c r="L294" s="66"/>
      <c r="M294" s="7"/>
      <c r="N294" s="7"/>
      <c r="O294" s="7">
        <v>20.150000000000002</v>
      </c>
      <c r="P294" s="7">
        <v>21.150000000000002</v>
      </c>
      <c r="Q294" s="7">
        <v>20.950000000000003</v>
      </c>
      <c r="R294" s="7">
        <v>20.8</v>
      </c>
      <c r="S294" s="7">
        <v>20.6</v>
      </c>
    </row>
    <row r="295" spans="2:19" ht="14.25" customHeight="1" x14ac:dyDescent="0.3">
      <c r="B295" s="54" t="s">
        <v>11</v>
      </c>
      <c r="C295" s="17" t="s">
        <v>259</v>
      </c>
      <c r="D295" s="52" t="s">
        <v>260</v>
      </c>
      <c r="E295" s="18" t="s">
        <v>14</v>
      </c>
      <c r="F295" s="52">
        <v>2023</v>
      </c>
      <c r="G295" s="27" t="s">
        <v>21</v>
      </c>
      <c r="H295" s="19"/>
      <c r="I295" s="19"/>
      <c r="J295" s="20">
        <f>IF($H$521=TRUE,H295*O295,IF($J$519&lt;168,H295*P295,IF($J$519&lt;336,H295*Q295,IF($J$519&lt;600,H295*R295,H295*S295))))</f>
        <v>0</v>
      </c>
      <c r="K295" s="51"/>
      <c r="L295" s="66"/>
      <c r="M295" s="7"/>
      <c r="N295" s="7"/>
      <c r="O295" s="7">
        <v>21.8</v>
      </c>
      <c r="P295" s="7">
        <v>22.8</v>
      </c>
      <c r="Q295" s="7">
        <v>22.6</v>
      </c>
      <c r="R295" s="7">
        <v>22.45</v>
      </c>
      <c r="S295" s="7">
        <v>22.25</v>
      </c>
    </row>
    <row r="296" spans="2:19" ht="23.1" customHeight="1" x14ac:dyDescent="0.45">
      <c r="B296" s="68">
        <v>30</v>
      </c>
      <c r="C296" s="69" t="s">
        <v>262</v>
      </c>
      <c r="D296" s="70"/>
      <c r="E296" s="71"/>
      <c r="F296" s="71"/>
      <c r="G296" s="71"/>
      <c r="H296" s="72">
        <f>H297+H298/2+H299+H300+H301+H302+H303+H304+H305/2+H306</f>
        <v>0</v>
      </c>
      <c r="I296" s="72">
        <f>I297+I298/2+I299+I300+I301+I302+I303+I304+I305/2+I306</f>
        <v>0</v>
      </c>
      <c r="J296" s="73"/>
      <c r="K296" s="51"/>
      <c r="L296" s="66"/>
      <c r="M296" s="7"/>
      <c r="N296" s="7"/>
      <c r="O296" s="7">
        <v>0</v>
      </c>
      <c r="P296" s="7">
        <v>0</v>
      </c>
      <c r="Q296" s="7">
        <v>0</v>
      </c>
      <c r="R296" s="7">
        <v>0</v>
      </c>
      <c r="S296" s="7">
        <v>0</v>
      </c>
    </row>
    <row r="297" spans="2:19" x14ac:dyDescent="0.3">
      <c r="B297" s="74" t="s">
        <v>36</v>
      </c>
      <c r="C297" s="75" t="s">
        <v>259</v>
      </c>
      <c r="D297" s="76" t="s">
        <v>263</v>
      </c>
      <c r="E297" s="77" t="s">
        <v>14</v>
      </c>
      <c r="F297" s="76">
        <v>2023</v>
      </c>
      <c r="G297" s="78" t="s">
        <v>15</v>
      </c>
      <c r="H297" s="79"/>
      <c r="I297" s="79"/>
      <c r="J297" s="80">
        <f>IF($H$521=TRUE,H297*O297,IF($J$519&lt;168,H297*P297,IF($J$519&lt;336,H297*Q297,IF($J$519&lt;600,H297*R297,H297*S297))))</f>
        <v>0</v>
      </c>
      <c r="K297" s="51"/>
      <c r="L297" s="66"/>
      <c r="M297" s="7"/>
      <c r="N297" s="7"/>
      <c r="O297" s="7">
        <v>11.5</v>
      </c>
      <c r="P297" s="7">
        <v>12.5</v>
      </c>
      <c r="Q297" s="7">
        <v>12.3</v>
      </c>
      <c r="R297" s="7">
        <v>12.15</v>
      </c>
      <c r="S297" s="7">
        <v>11.95</v>
      </c>
    </row>
    <row r="298" spans="2:19" x14ac:dyDescent="0.3">
      <c r="B298" s="54" t="s">
        <v>36</v>
      </c>
      <c r="C298" s="17" t="s">
        <v>259</v>
      </c>
      <c r="D298" s="52" t="s">
        <v>263</v>
      </c>
      <c r="E298" s="18" t="s">
        <v>123</v>
      </c>
      <c r="F298" s="52">
        <v>2024</v>
      </c>
      <c r="G298" s="27" t="s">
        <v>15</v>
      </c>
      <c r="H298" s="19"/>
      <c r="I298" s="19"/>
      <c r="J298" s="20">
        <f>IF($H$521=TRUE,H298*O298,IF($J$519&lt;168,H298*P298,IF($J$519&lt;336,H298*Q298,IF($J$519&lt;600,H298*R298,H298*S298))))</f>
        <v>0</v>
      </c>
      <c r="K298" s="51"/>
      <c r="L298" s="66"/>
      <c r="M298" s="7"/>
      <c r="N298" s="7"/>
      <c r="O298" s="7">
        <v>7.25</v>
      </c>
      <c r="P298" s="7">
        <v>7.75</v>
      </c>
      <c r="Q298" s="7">
        <v>7.65</v>
      </c>
      <c r="R298" s="7">
        <v>7.5750000000000002</v>
      </c>
      <c r="S298" s="7">
        <v>7.4749999999999996</v>
      </c>
    </row>
    <row r="299" spans="2:19" x14ac:dyDescent="0.3">
      <c r="B299" s="54" t="s">
        <v>36</v>
      </c>
      <c r="C299" s="17" t="s">
        <v>259</v>
      </c>
      <c r="D299" s="52" t="s">
        <v>264</v>
      </c>
      <c r="E299" s="18" t="s">
        <v>14</v>
      </c>
      <c r="F299" s="52">
        <v>2023</v>
      </c>
      <c r="G299" s="27" t="s">
        <v>15</v>
      </c>
      <c r="H299" s="19"/>
      <c r="I299" s="19"/>
      <c r="J299" s="20">
        <f>IF($H$521=TRUE,H299*O299,IF($J$519&lt;168,H299*P299,IF($J$519&lt;336,H299*Q299,IF($J$519&lt;600,H299*R299,H299*S299))))</f>
        <v>0</v>
      </c>
      <c r="K299" s="51"/>
      <c r="L299" s="66"/>
      <c r="M299" s="7"/>
      <c r="N299" s="7"/>
      <c r="O299" s="7">
        <v>16.7</v>
      </c>
      <c r="P299" s="7">
        <v>17.7</v>
      </c>
      <c r="Q299" s="7">
        <v>17.5</v>
      </c>
      <c r="R299" s="7">
        <v>17.349999999999998</v>
      </c>
      <c r="S299" s="7">
        <v>17.149999999999999</v>
      </c>
    </row>
    <row r="300" spans="2:19" x14ac:dyDescent="0.3">
      <c r="B300" s="54" t="s">
        <v>36</v>
      </c>
      <c r="C300" s="17" t="s">
        <v>259</v>
      </c>
      <c r="D300" s="52" t="s">
        <v>265</v>
      </c>
      <c r="E300" s="18" t="s">
        <v>14</v>
      </c>
      <c r="F300" s="52">
        <v>2023</v>
      </c>
      <c r="G300" s="27" t="s">
        <v>15</v>
      </c>
      <c r="H300" s="19"/>
      <c r="I300" s="19"/>
      <c r="J300" s="20">
        <f>IF($H$521=TRUE,H300*O300,IF($J$519&lt;168,H300*P300,IF($J$519&lt;336,H300*Q300,IF($J$519&lt;600,H300*R300,H300*S300))))</f>
        <v>0</v>
      </c>
      <c r="K300" s="51"/>
      <c r="L300" s="66"/>
      <c r="M300" s="7"/>
      <c r="N300" s="7"/>
      <c r="O300" s="7">
        <v>18.25</v>
      </c>
      <c r="P300" s="7">
        <v>19.25</v>
      </c>
      <c r="Q300" s="7">
        <v>19.05</v>
      </c>
      <c r="R300" s="7">
        <v>18.899999999999999</v>
      </c>
      <c r="S300" s="7">
        <v>18.7</v>
      </c>
    </row>
    <row r="301" spans="2:19" x14ac:dyDescent="0.3">
      <c r="B301" s="54" t="s">
        <v>29</v>
      </c>
      <c r="C301" s="17" t="s">
        <v>259</v>
      </c>
      <c r="D301" s="52" t="s">
        <v>267</v>
      </c>
      <c r="E301" s="18" t="s">
        <v>14</v>
      </c>
      <c r="F301" s="52">
        <v>2022</v>
      </c>
      <c r="G301" s="27" t="s">
        <v>15</v>
      </c>
      <c r="H301" s="19"/>
      <c r="I301" s="19"/>
      <c r="J301" s="20">
        <f>IF($H$521=TRUE,H301*O301,IF($J$519&lt;168,H301*P301,IF($J$519&lt;336,H301*Q301,IF($J$519&lt;600,H301*R301,H301*S301))))</f>
        <v>0</v>
      </c>
      <c r="K301" s="51"/>
      <c r="L301" s="66"/>
      <c r="M301" s="7"/>
      <c r="N301" s="7"/>
      <c r="O301" s="7">
        <v>18.850000000000001</v>
      </c>
      <c r="P301" s="7">
        <v>19.850000000000001</v>
      </c>
      <c r="Q301" s="7">
        <v>19.650000000000002</v>
      </c>
      <c r="R301" s="7">
        <v>19.5</v>
      </c>
      <c r="S301" s="7">
        <v>19.3</v>
      </c>
    </row>
    <row r="302" spans="2:19" x14ac:dyDescent="0.3">
      <c r="B302" s="54" t="s">
        <v>29</v>
      </c>
      <c r="C302" s="17" t="s">
        <v>259</v>
      </c>
      <c r="D302" s="52" t="s">
        <v>266</v>
      </c>
      <c r="E302" s="18" t="s">
        <v>14</v>
      </c>
      <c r="F302" s="52">
        <v>2022</v>
      </c>
      <c r="G302" s="27" t="s">
        <v>15</v>
      </c>
      <c r="H302" s="19"/>
      <c r="I302" s="19"/>
      <c r="J302" s="20">
        <f>IF($H$521=TRUE,H302*O302,IF($J$519&lt;168,H302*P302,IF($J$519&lt;336,H302*Q302,IF($J$519&lt;600,H302*R302,H302*S302))))</f>
        <v>0</v>
      </c>
      <c r="K302" s="51"/>
      <c r="L302" s="66"/>
      <c r="M302" s="7"/>
      <c r="N302" s="7"/>
      <c r="O302" s="7">
        <v>20.150000000000002</v>
      </c>
      <c r="P302" s="7">
        <v>21.150000000000002</v>
      </c>
      <c r="Q302" s="7">
        <v>20.950000000000003</v>
      </c>
      <c r="R302" s="7">
        <v>20.8</v>
      </c>
      <c r="S302" s="7">
        <v>20.6</v>
      </c>
    </row>
    <row r="303" spans="2:19" x14ac:dyDescent="0.3">
      <c r="B303" s="54" t="s">
        <v>36</v>
      </c>
      <c r="C303" s="17" t="s">
        <v>259</v>
      </c>
      <c r="D303" s="52" t="s">
        <v>268</v>
      </c>
      <c r="E303" s="18" t="s">
        <v>14</v>
      </c>
      <c r="F303" s="52">
        <v>2023</v>
      </c>
      <c r="G303" s="27" t="s">
        <v>49</v>
      </c>
      <c r="H303" s="19"/>
      <c r="I303" s="19"/>
      <c r="J303" s="20">
        <f>IF($H$521=TRUE,H303*O303,IF($J$519&lt;168,H303*P303,IF($J$519&lt;336,H303*Q303,IF($J$519&lt;600,H303*R303,H303*S303))))</f>
        <v>0</v>
      </c>
      <c r="K303" s="51"/>
      <c r="L303" s="66"/>
      <c r="M303" s="7"/>
      <c r="N303" s="7"/>
      <c r="O303" s="7">
        <v>11.15</v>
      </c>
      <c r="P303" s="7">
        <v>12.15</v>
      </c>
      <c r="Q303" s="7">
        <v>11.950000000000001</v>
      </c>
      <c r="R303" s="7">
        <v>11.8</v>
      </c>
      <c r="S303" s="7">
        <v>11.6</v>
      </c>
    </row>
    <row r="304" spans="2:19" x14ac:dyDescent="0.3">
      <c r="B304" s="54" t="s">
        <v>36</v>
      </c>
      <c r="C304" s="17" t="s">
        <v>259</v>
      </c>
      <c r="D304" s="52" t="s">
        <v>263</v>
      </c>
      <c r="E304" s="18" t="s">
        <v>14</v>
      </c>
      <c r="F304" s="52">
        <v>2023</v>
      </c>
      <c r="G304" s="27" t="s">
        <v>21</v>
      </c>
      <c r="H304" s="19"/>
      <c r="I304" s="19"/>
      <c r="J304" s="20">
        <f>IF($H$521=TRUE,H304*O304,IF($J$519&lt;168,H304*P304,IF($J$519&lt;336,H304*Q304,IF($J$519&lt;600,H304*R304,H304*S304))))</f>
        <v>0</v>
      </c>
      <c r="K304" s="51"/>
      <c r="L304" s="66"/>
      <c r="M304" s="7"/>
      <c r="N304" s="7"/>
      <c r="O304" s="7">
        <v>12.8</v>
      </c>
      <c r="P304" s="7">
        <v>13.8</v>
      </c>
      <c r="Q304" s="7">
        <v>13.600000000000001</v>
      </c>
      <c r="R304" s="7">
        <v>13.450000000000001</v>
      </c>
      <c r="S304" s="7">
        <v>13.25</v>
      </c>
    </row>
    <row r="305" spans="2:19" x14ac:dyDescent="0.3">
      <c r="B305" s="54" t="s">
        <v>29</v>
      </c>
      <c r="C305" s="17" t="s">
        <v>259</v>
      </c>
      <c r="D305" s="52" t="s">
        <v>263</v>
      </c>
      <c r="E305" s="18" t="s">
        <v>123</v>
      </c>
      <c r="F305" s="52">
        <v>2021</v>
      </c>
      <c r="G305" s="27" t="s">
        <v>21</v>
      </c>
      <c r="H305" s="19"/>
      <c r="I305" s="19"/>
      <c r="J305" s="20">
        <f>IF($H$521=TRUE,H305*O305,IF($J$519&lt;168,H305*P305,IF($J$519&lt;336,H305*Q305,IF($J$519&lt;600,H305*R305,H305*S305))))</f>
        <v>0</v>
      </c>
      <c r="K305" s="51"/>
      <c r="L305" s="66"/>
      <c r="M305" s="7"/>
      <c r="N305" s="7"/>
      <c r="O305" s="7">
        <v>7.9</v>
      </c>
      <c r="P305" s="7">
        <v>8.4</v>
      </c>
      <c r="Q305" s="7">
        <v>8.3000000000000007</v>
      </c>
      <c r="R305" s="7">
        <v>8.2249999999999996</v>
      </c>
      <c r="S305" s="7">
        <v>8.125</v>
      </c>
    </row>
    <row r="306" spans="2:19" x14ac:dyDescent="0.3">
      <c r="B306" s="54" t="s">
        <v>29</v>
      </c>
      <c r="C306" s="17" t="s">
        <v>259</v>
      </c>
      <c r="D306" s="52" t="s">
        <v>503</v>
      </c>
      <c r="E306" s="18" t="s">
        <v>14</v>
      </c>
      <c r="F306" s="52">
        <v>2022</v>
      </c>
      <c r="G306" s="27" t="s">
        <v>21</v>
      </c>
      <c r="H306" s="19"/>
      <c r="I306" s="19"/>
      <c r="J306" s="20">
        <f>IF($H$521=TRUE,H306*O306,IF($J$519&lt;168,H306*P306,IF($J$519&lt;336,H306*Q306,IF($J$519&lt;600,H306*R306,H306*S306))))</f>
        <v>0</v>
      </c>
      <c r="K306" s="51"/>
      <c r="L306" s="66"/>
      <c r="M306" s="7"/>
      <c r="N306" s="7"/>
      <c r="O306" s="7">
        <v>19.350000000000001</v>
      </c>
      <c r="P306" s="7">
        <v>20.350000000000001</v>
      </c>
      <c r="Q306" s="7">
        <v>20.150000000000002</v>
      </c>
      <c r="R306" s="7">
        <v>20</v>
      </c>
      <c r="S306" s="7">
        <v>19.8</v>
      </c>
    </row>
    <row r="307" spans="2:19" x14ac:dyDescent="0.3">
      <c r="B307" s="57"/>
      <c r="C307" s="21"/>
      <c r="D307" s="33"/>
      <c r="E307" s="21"/>
      <c r="F307" s="21"/>
      <c r="G307" s="21"/>
      <c r="J307" s="34"/>
      <c r="K307" s="51"/>
      <c r="L307" s="66"/>
      <c r="M307" s="7"/>
      <c r="N307" s="7"/>
      <c r="O307" s="7"/>
      <c r="P307" s="7"/>
      <c r="Q307" s="7"/>
      <c r="R307" s="7"/>
      <c r="S307" s="7"/>
    </row>
    <row r="308" spans="2:19" ht="24" customHeight="1" x14ac:dyDescent="0.45">
      <c r="B308" s="85"/>
      <c r="C308" s="85"/>
      <c r="D308" s="119" t="s">
        <v>475</v>
      </c>
      <c r="E308" s="119"/>
      <c r="F308" s="119"/>
      <c r="G308" s="85"/>
      <c r="H308" s="85"/>
      <c r="I308" s="85"/>
      <c r="J308" s="85"/>
      <c r="K308" s="51"/>
      <c r="L308" s="66"/>
      <c r="M308" s="7"/>
      <c r="N308" s="7"/>
      <c r="O308" s="7" t="e">
        <v>#REF!</v>
      </c>
      <c r="P308" s="7" t="e">
        <v>#REF!</v>
      </c>
      <c r="Q308" s="7" t="e">
        <v>#REF!</v>
      </c>
      <c r="R308" s="7" t="e">
        <v>#REF!</v>
      </c>
      <c r="S308" s="7" t="e">
        <v>#REF!</v>
      </c>
    </row>
    <row r="309" spans="2:19" x14ac:dyDescent="0.3">
      <c r="B309" s="57"/>
      <c r="C309" s="21"/>
      <c r="D309" s="33"/>
      <c r="E309" s="21"/>
      <c r="F309" s="21"/>
      <c r="G309" s="21"/>
      <c r="H309" s="3"/>
      <c r="I309" s="3"/>
      <c r="J309" s="34"/>
      <c r="K309" s="51"/>
      <c r="L309" s="66"/>
      <c r="M309" s="7"/>
      <c r="N309" s="7"/>
      <c r="O309" s="7"/>
      <c r="P309" s="7"/>
      <c r="Q309" s="7"/>
      <c r="R309" s="7"/>
      <c r="S309" s="7"/>
    </row>
    <row r="310" spans="2:19" ht="23.1" customHeight="1" x14ac:dyDescent="0.45">
      <c r="B310" s="68">
        <v>31</v>
      </c>
      <c r="C310" s="69" t="s">
        <v>269</v>
      </c>
      <c r="D310" s="70"/>
      <c r="E310" s="71"/>
      <c r="F310" s="71"/>
      <c r="G310" s="71"/>
      <c r="H310" s="72" cm="1">
        <f t="array" ref="H310">SUM(H311:H326+H325)</f>
        <v>0</v>
      </c>
      <c r="I310" s="72" cm="1">
        <f t="array" ref="I310">SUM(I311:I326+I325)</f>
        <v>0</v>
      </c>
      <c r="J310" s="73"/>
      <c r="K310" s="51"/>
      <c r="L310" s="66"/>
      <c r="M310" s="7"/>
      <c r="N310" s="7"/>
      <c r="O310" s="7">
        <v>0</v>
      </c>
      <c r="P310" s="7">
        <v>0</v>
      </c>
      <c r="Q310" s="7">
        <v>0</v>
      </c>
      <c r="R310" s="7">
        <v>0</v>
      </c>
      <c r="S310" s="7">
        <v>0</v>
      </c>
    </row>
    <row r="311" spans="2:19" x14ac:dyDescent="0.3">
      <c r="B311" s="74" t="s">
        <v>119</v>
      </c>
      <c r="C311" s="75" t="s">
        <v>270</v>
      </c>
      <c r="D311" s="76" t="s">
        <v>271</v>
      </c>
      <c r="E311" s="77" t="s">
        <v>14</v>
      </c>
      <c r="F311" s="76">
        <v>2023</v>
      </c>
      <c r="G311" s="78" t="s">
        <v>15</v>
      </c>
      <c r="H311" s="79"/>
      <c r="I311" s="79"/>
      <c r="J311" s="80">
        <f>IF($H$521=TRUE,H311*O311,IF($J$519&lt;168,H311*P311,IF($J$519&lt;336,H311*Q311,IF($J$519&lt;600,H311*R311,H311*S311))))</f>
        <v>0</v>
      </c>
      <c r="K311" s="51"/>
      <c r="L311" s="66"/>
      <c r="M311" s="7"/>
      <c r="N311" s="7"/>
      <c r="O311" s="7">
        <v>7.3500000000000005</v>
      </c>
      <c r="P311" s="7">
        <v>8.3500000000000014</v>
      </c>
      <c r="Q311" s="7">
        <v>8.1500000000000021</v>
      </c>
      <c r="R311" s="7">
        <v>8.0000000000000018</v>
      </c>
      <c r="S311" s="7">
        <v>7.8000000000000016</v>
      </c>
    </row>
    <row r="312" spans="2:19" x14ac:dyDescent="0.3">
      <c r="B312" s="54" t="s">
        <v>119</v>
      </c>
      <c r="C312" s="17" t="s">
        <v>270</v>
      </c>
      <c r="D312" s="52" t="s">
        <v>272</v>
      </c>
      <c r="E312" s="18" t="s">
        <v>14</v>
      </c>
      <c r="F312" s="52">
        <v>2024</v>
      </c>
      <c r="G312" s="27" t="s">
        <v>15</v>
      </c>
      <c r="H312" s="19"/>
      <c r="I312" s="19"/>
      <c r="J312" s="20">
        <f>IF($H$521=TRUE,H312*O312,IF($J$519&lt;168,H312*P312,IF($J$519&lt;336,H312*Q312,IF($J$519&lt;600,H312*R312,H312*S312))))</f>
        <v>0</v>
      </c>
      <c r="K312" s="51"/>
      <c r="L312" s="66"/>
      <c r="M312" s="7"/>
      <c r="N312" s="7"/>
      <c r="O312" s="7">
        <v>7.65</v>
      </c>
      <c r="P312" s="7">
        <v>8.65</v>
      </c>
      <c r="Q312" s="7">
        <v>8.4500000000000011</v>
      </c>
      <c r="R312" s="7">
        <v>8.3000000000000007</v>
      </c>
      <c r="S312" s="7">
        <v>8.1</v>
      </c>
    </row>
    <row r="313" spans="2:19" x14ac:dyDescent="0.3">
      <c r="B313" s="54" t="s">
        <v>119</v>
      </c>
      <c r="C313" s="17" t="s">
        <v>270</v>
      </c>
      <c r="D313" s="52" t="s">
        <v>273</v>
      </c>
      <c r="E313" s="18" t="s">
        <v>14</v>
      </c>
      <c r="F313" s="52">
        <v>2023</v>
      </c>
      <c r="G313" s="27" t="s">
        <v>15</v>
      </c>
      <c r="H313" s="19"/>
      <c r="I313" s="19"/>
      <c r="J313" s="20">
        <f>IF($H$521=TRUE,H313*O313,IF($J$519&lt;168,H313*P313,IF($J$519&lt;336,H313*Q313,IF($J$519&lt;600,H313*R313,H313*S313))))</f>
        <v>0</v>
      </c>
      <c r="K313" s="51"/>
      <c r="L313" s="66"/>
      <c r="M313" s="7"/>
      <c r="N313" s="7"/>
      <c r="O313" s="7">
        <v>7.95</v>
      </c>
      <c r="P313" s="7">
        <v>8.9499999999999993</v>
      </c>
      <c r="Q313" s="7">
        <v>8.75</v>
      </c>
      <c r="R313" s="7">
        <v>8.6</v>
      </c>
      <c r="S313" s="7">
        <v>8.3999999999999986</v>
      </c>
    </row>
    <row r="314" spans="2:19" x14ac:dyDescent="0.3">
      <c r="B314" s="54" t="s">
        <v>119</v>
      </c>
      <c r="C314" s="17" t="s">
        <v>270</v>
      </c>
      <c r="D314" s="52" t="s">
        <v>274</v>
      </c>
      <c r="E314" s="18" t="s">
        <v>14</v>
      </c>
      <c r="F314" s="52">
        <v>2023</v>
      </c>
      <c r="G314" s="27" t="s">
        <v>15</v>
      </c>
      <c r="H314" s="19"/>
      <c r="I314" s="19"/>
      <c r="J314" s="20">
        <f>IF($H$521=TRUE,H314*O314,IF($J$519&lt;168,H314*P314,IF($J$519&lt;336,H314*Q314,IF($J$519&lt;600,H314*R314,H314*S314))))</f>
        <v>0</v>
      </c>
      <c r="K314" s="51"/>
      <c r="L314" s="66"/>
      <c r="M314" s="7"/>
      <c r="N314" s="7"/>
      <c r="O314" s="7">
        <v>8.4</v>
      </c>
      <c r="P314" s="7">
        <v>9.4</v>
      </c>
      <c r="Q314" s="7">
        <v>9.2000000000000011</v>
      </c>
      <c r="R314" s="7">
        <v>9.0500000000000007</v>
      </c>
      <c r="S314" s="7">
        <v>8.85</v>
      </c>
    </row>
    <row r="315" spans="2:19" x14ac:dyDescent="0.3">
      <c r="B315" s="54" t="s">
        <v>119</v>
      </c>
      <c r="C315" s="17" t="s">
        <v>270</v>
      </c>
      <c r="D315" s="52" t="s">
        <v>275</v>
      </c>
      <c r="E315" s="18" t="s">
        <v>14</v>
      </c>
      <c r="F315" s="52">
        <v>2023</v>
      </c>
      <c r="G315" s="27" t="s">
        <v>15</v>
      </c>
      <c r="H315" s="19"/>
      <c r="I315" s="19"/>
      <c r="J315" s="20">
        <f>IF($H$521=TRUE,H315*O315,IF($J$519&lt;168,H315*P315,IF($J$519&lt;336,H315*Q315,IF($J$519&lt;600,H315*R315,H315*S315))))</f>
        <v>0</v>
      </c>
      <c r="K315" s="51"/>
      <c r="L315" s="66"/>
      <c r="M315" s="7"/>
      <c r="N315" s="7"/>
      <c r="O315" s="7">
        <v>9.4500000000000011</v>
      </c>
      <c r="P315" s="7">
        <v>10.450000000000001</v>
      </c>
      <c r="Q315" s="7">
        <v>10.250000000000002</v>
      </c>
      <c r="R315" s="7">
        <v>10.100000000000001</v>
      </c>
      <c r="S315" s="7">
        <v>9.9</v>
      </c>
    </row>
    <row r="316" spans="2:19" x14ac:dyDescent="0.3">
      <c r="B316" s="54" t="s">
        <v>36</v>
      </c>
      <c r="C316" s="17" t="s">
        <v>270</v>
      </c>
      <c r="D316" s="52" t="s">
        <v>276</v>
      </c>
      <c r="E316" s="18" t="s">
        <v>14</v>
      </c>
      <c r="F316" s="52">
        <v>2021</v>
      </c>
      <c r="G316" s="27" t="s">
        <v>15</v>
      </c>
      <c r="H316" s="19"/>
      <c r="I316" s="19"/>
      <c r="J316" s="20">
        <f>IF($H$521=TRUE,H316*O316,IF($J$519&lt;168,H316*P316,IF($J$519&lt;336,H316*Q316,IF($J$519&lt;600,H316*R316,H316*S316))))</f>
        <v>0</v>
      </c>
      <c r="K316" s="51"/>
      <c r="L316" s="66"/>
      <c r="M316" s="7"/>
      <c r="N316" s="7"/>
      <c r="O316" s="7">
        <v>14</v>
      </c>
      <c r="P316" s="7">
        <v>15</v>
      </c>
      <c r="Q316" s="7">
        <v>14.8</v>
      </c>
      <c r="R316" s="7">
        <v>14.65</v>
      </c>
      <c r="S316" s="7">
        <v>14.45</v>
      </c>
    </row>
    <row r="317" spans="2:19" x14ac:dyDescent="0.3">
      <c r="B317" s="54" t="s">
        <v>119</v>
      </c>
      <c r="C317" s="17" t="s">
        <v>277</v>
      </c>
      <c r="D317" s="52" t="s">
        <v>278</v>
      </c>
      <c r="E317" s="18" t="s">
        <v>14</v>
      </c>
      <c r="F317" s="52">
        <v>2022</v>
      </c>
      <c r="G317" s="27" t="s">
        <v>15</v>
      </c>
      <c r="H317" s="19"/>
      <c r="I317" s="19"/>
      <c r="J317" s="20">
        <f>IF($H$521=TRUE,H317*O317,IF($J$519&lt;168,H317*P317,IF($J$519&lt;336,H317*Q317,IF($J$519&lt;600,H317*R317,H317*S317))))</f>
        <v>0</v>
      </c>
      <c r="K317" s="51"/>
      <c r="L317" s="66"/>
      <c r="M317" s="7"/>
      <c r="N317" s="7"/>
      <c r="O317" s="7">
        <v>14</v>
      </c>
      <c r="P317" s="7">
        <v>15</v>
      </c>
      <c r="Q317" s="7">
        <v>14.8</v>
      </c>
      <c r="R317" s="7">
        <v>14.65</v>
      </c>
      <c r="S317" s="7">
        <v>14.45</v>
      </c>
    </row>
    <row r="318" spans="2:19" x14ac:dyDescent="0.3">
      <c r="B318" s="54" t="s">
        <v>119</v>
      </c>
      <c r="C318" s="17" t="s">
        <v>270</v>
      </c>
      <c r="D318" s="52" t="s">
        <v>279</v>
      </c>
      <c r="E318" s="18" t="s">
        <v>14</v>
      </c>
      <c r="F318" s="52">
        <v>2021</v>
      </c>
      <c r="G318" s="27" t="s">
        <v>15</v>
      </c>
      <c r="H318" s="19"/>
      <c r="I318" s="19"/>
      <c r="J318" s="20">
        <f>IF($H$521=TRUE,H318*O318,IF($J$519&lt;168,H318*P318,IF($J$519&lt;336,H318*Q318,IF($J$519&lt;600,H318*R318,H318*S318))))</f>
        <v>0</v>
      </c>
      <c r="K318" s="51"/>
      <c r="L318" s="66"/>
      <c r="M318" s="7"/>
      <c r="N318" s="7"/>
      <c r="O318" s="7">
        <v>8.3000000000000007</v>
      </c>
      <c r="P318" s="7">
        <v>9.3000000000000007</v>
      </c>
      <c r="Q318" s="7">
        <v>9.1000000000000014</v>
      </c>
      <c r="R318" s="7">
        <v>8.9500000000000011</v>
      </c>
      <c r="S318" s="7">
        <v>8.75</v>
      </c>
    </row>
    <row r="319" spans="2:19" x14ac:dyDescent="0.3">
      <c r="B319" s="54" t="s">
        <v>36</v>
      </c>
      <c r="C319" s="17" t="s">
        <v>270</v>
      </c>
      <c r="D319" s="52" t="s">
        <v>280</v>
      </c>
      <c r="E319" s="18" t="s">
        <v>14</v>
      </c>
      <c r="F319" s="52">
        <v>2017</v>
      </c>
      <c r="G319" s="27" t="s">
        <v>15</v>
      </c>
      <c r="H319" s="19"/>
      <c r="I319" s="19"/>
      <c r="J319" s="20">
        <f>IF($H$521=TRUE,H319*O319,IF($J$519&lt;168,H319*P319,IF($J$519&lt;336,H319*Q319,IF($J$519&lt;600,H319*R319,H319*S319))))</f>
        <v>0</v>
      </c>
      <c r="K319" s="51"/>
      <c r="L319" s="66"/>
      <c r="M319" s="7"/>
      <c r="N319" s="7"/>
      <c r="O319" s="7">
        <v>18.3</v>
      </c>
      <c r="P319" s="7">
        <v>19.3</v>
      </c>
      <c r="Q319" s="7">
        <v>19.100000000000001</v>
      </c>
      <c r="R319" s="7">
        <v>18.95</v>
      </c>
      <c r="S319" s="7">
        <v>18.75</v>
      </c>
    </row>
    <row r="320" spans="2:19" x14ac:dyDescent="0.3">
      <c r="B320" s="54" t="s">
        <v>36</v>
      </c>
      <c r="C320" s="17" t="s">
        <v>270</v>
      </c>
      <c r="D320" s="52" t="s">
        <v>281</v>
      </c>
      <c r="E320" s="18" t="s">
        <v>14</v>
      </c>
      <c r="F320" s="52">
        <v>2023</v>
      </c>
      <c r="G320" s="27" t="s">
        <v>15</v>
      </c>
      <c r="H320" s="19"/>
      <c r="I320" s="19"/>
      <c r="J320" s="20">
        <f>IF($H$521=TRUE,H320*O320,IF($J$519&lt;168,H320*P320,IF($J$519&lt;336,H320*Q320,IF($J$519&lt;600,H320*R320,H320*S320))))</f>
        <v>0</v>
      </c>
      <c r="K320" s="51"/>
      <c r="L320" s="66"/>
      <c r="M320" s="7"/>
      <c r="N320" s="7"/>
      <c r="O320" s="7">
        <v>18.3</v>
      </c>
      <c r="P320" s="7">
        <v>19.3</v>
      </c>
      <c r="Q320" s="7">
        <v>19.100000000000001</v>
      </c>
      <c r="R320" s="7">
        <v>18.95</v>
      </c>
      <c r="S320" s="7">
        <v>18.75</v>
      </c>
    </row>
    <row r="321" spans="2:19" x14ac:dyDescent="0.3">
      <c r="B321" s="54" t="s">
        <v>119</v>
      </c>
      <c r="C321" s="17" t="s">
        <v>270</v>
      </c>
      <c r="D321" s="52" t="s">
        <v>282</v>
      </c>
      <c r="E321" s="18" t="s">
        <v>14</v>
      </c>
      <c r="F321" s="52">
        <v>2024</v>
      </c>
      <c r="G321" s="27" t="s">
        <v>21</v>
      </c>
      <c r="H321" s="19"/>
      <c r="I321" s="19"/>
      <c r="J321" s="20">
        <f>IF($H$521=TRUE,H321*O321,IF($J$519&lt;168,H321*P321,IF($J$519&lt;336,H321*Q321,IF($J$519&lt;600,H321*R321,H321*S321))))</f>
        <v>0</v>
      </c>
      <c r="K321" s="51"/>
      <c r="L321" s="66"/>
      <c r="M321" s="7"/>
      <c r="N321" s="7"/>
      <c r="O321" s="7">
        <v>8.3000000000000007</v>
      </c>
      <c r="P321" s="7">
        <v>9.3000000000000007</v>
      </c>
      <c r="Q321" s="7">
        <v>9.1000000000000014</v>
      </c>
      <c r="R321" s="7">
        <v>8.9500000000000011</v>
      </c>
      <c r="S321" s="7">
        <v>8.75</v>
      </c>
    </row>
    <row r="322" spans="2:19" x14ac:dyDescent="0.3">
      <c r="B322" s="54" t="s">
        <v>119</v>
      </c>
      <c r="C322" s="17" t="s">
        <v>270</v>
      </c>
      <c r="D322" s="52" t="s">
        <v>283</v>
      </c>
      <c r="E322" s="18" t="s">
        <v>14</v>
      </c>
      <c r="F322" s="52">
        <v>2023</v>
      </c>
      <c r="G322" s="27" t="s">
        <v>21</v>
      </c>
      <c r="H322" s="19"/>
      <c r="I322" s="19"/>
      <c r="J322" s="20">
        <f>IF($H$521=TRUE,H322*O322,IF($J$519&lt;168,H322*P322,IF($J$519&lt;336,H322*Q322,IF($J$519&lt;600,H322*R322,H322*S322))))</f>
        <v>0</v>
      </c>
      <c r="K322" s="51"/>
      <c r="L322" s="66"/>
      <c r="M322" s="7"/>
      <c r="N322" s="7"/>
      <c r="O322" s="7">
        <v>14.350000000000001</v>
      </c>
      <c r="P322" s="7">
        <v>15.350000000000001</v>
      </c>
      <c r="Q322" s="7">
        <v>15.150000000000002</v>
      </c>
      <c r="R322" s="7">
        <v>15.000000000000002</v>
      </c>
      <c r="S322" s="7">
        <v>14.8</v>
      </c>
    </row>
    <row r="323" spans="2:19" x14ac:dyDescent="0.3">
      <c r="B323" s="54" t="s">
        <v>119</v>
      </c>
      <c r="C323" s="17" t="s">
        <v>284</v>
      </c>
      <c r="D323" s="52" t="s">
        <v>285</v>
      </c>
      <c r="E323" s="18" t="s">
        <v>14</v>
      </c>
      <c r="F323" s="52" t="s">
        <v>64</v>
      </c>
      <c r="G323" s="27" t="s">
        <v>15</v>
      </c>
      <c r="H323" s="19"/>
      <c r="I323" s="19"/>
      <c r="J323" s="20">
        <f>IF($H$521=TRUE,H323*O323,IF($J$519&lt;168,H323*P323,IF($J$519&lt;336,H323*Q323,IF($J$519&lt;600,H323*R323,H323*S323))))</f>
        <v>0</v>
      </c>
      <c r="K323" s="51"/>
      <c r="L323" s="66"/>
      <c r="M323" s="7"/>
      <c r="N323" s="7"/>
      <c r="O323" s="7">
        <v>8.4</v>
      </c>
      <c r="P323" s="7">
        <v>9.4</v>
      </c>
      <c r="Q323" s="7">
        <v>9.2000000000000011</v>
      </c>
      <c r="R323" s="7">
        <v>9.0500000000000007</v>
      </c>
      <c r="S323" s="7">
        <v>8.85</v>
      </c>
    </row>
    <row r="324" spans="2:19" x14ac:dyDescent="0.3">
      <c r="B324" s="54" t="s">
        <v>119</v>
      </c>
      <c r="C324" s="17" t="s">
        <v>284</v>
      </c>
      <c r="D324" s="52" t="s">
        <v>286</v>
      </c>
      <c r="E324" s="18" t="s">
        <v>14</v>
      </c>
      <c r="F324" s="52" t="s">
        <v>64</v>
      </c>
      <c r="G324" s="27" t="s">
        <v>15</v>
      </c>
      <c r="H324" s="19"/>
      <c r="I324" s="19"/>
      <c r="J324" s="20">
        <f>IF($H$521=TRUE,H324*O324,IF($J$519&lt;168,H324*P324,IF($J$519&lt;336,H324*Q324,IF($J$519&lt;600,H324*R324,H324*S324))))</f>
        <v>0</v>
      </c>
      <c r="K324" s="51"/>
      <c r="L324" s="66"/>
      <c r="M324" s="7"/>
      <c r="N324" s="7"/>
      <c r="O324" s="7">
        <v>8.65</v>
      </c>
      <c r="P324" s="7">
        <v>9.65</v>
      </c>
      <c r="Q324" s="7">
        <v>9.4500000000000011</v>
      </c>
      <c r="R324" s="7">
        <v>9.3000000000000007</v>
      </c>
      <c r="S324" s="7">
        <v>9.1</v>
      </c>
    </row>
    <row r="325" spans="2:19" x14ac:dyDescent="0.3">
      <c r="B325" s="54" t="s">
        <v>119</v>
      </c>
      <c r="C325" s="17" t="s">
        <v>284</v>
      </c>
      <c r="D325" s="52" t="s">
        <v>286</v>
      </c>
      <c r="E325" s="18" t="s">
        <v>39</v>
      </c>
      <c r="F325" s="52" t="s">
        <v>64</v>
      </c>
      <c r="G325" s="27" t="s">
        <v>15</v>
      </c>
      <c r="H325" s="19"/>
      <c r="I325" s="19"/>
      <c r="J325" s="20">
        <f>IF($H$521=TRUE,H325*O325,IF($J$519&lt;168,H325*P325,IF($J$519&lt;336,H325*Q325,IF($J$519&lt;600,H325*R325,H325*S325))))</f>
        <v>0</v>
      </c>
      <c r="K325" s="51"/>
      <c r="L325" s="66"/>
      <c r="M325" s="7"/>
      <c r="N325" s="7"/>
      <c r="O325" s="7">
        <v>17.900000000000002</v>
      </c>
      <c r="P325" s="7">
        <v>19.900000000000002</v>
      </c>
      <c r="Q325" s="7">
        <v>19.500000000000004</v>
      </c>
      <c r="R325" s="7">
        <v>19.200000000000003</v>
      </c>
      <c r="S325" s="7">
        <v>18.8</v>
      </c>
    </row>
    <row r="326" spans="2:19" x14ac:dyDescent="0.3">
      <c r="B326" s="54" t="s">
        <v>119</v>
      </c>
      <c r="C326" s="17" t="s">
        <v>284</v>
      </c>
      <c r="D326" s="52" t="s">
        <v>287</v>
      </c>
      <c r="E326" s="18" t="s">
        <v>14</v>
      </c>
      <c r="F326" s="52" t="s">
        <v>64</v>
      </c>
      <c r="G326" s="27" t="s">
        <v>15</v>
      </c>
      <c r="H326" s="19"/>
      <c r="I326" s="19"/>
      <c r="J326" s="20">
        <f>IF($H$521=TRUE,H326*O326,IF($J$519&lt;168,H326*P326,IF($J$519&lt;336,H326*Q326,IF($J$519&lt;600,H326*R326,H326*S326))))</f>
        <v>0</v>
      </c>
      <c r="K326" s="51"/>
      <c r="L326" s="66"/>
      <c r="M326" s="7"/>
      <c r="N326" s="7"/>
      <c r="O326" s="7">
        <v>12.05</v>
      </c>
      <c r="P326" s="7">
        <v>13.05</v>
      </c>
      <c r="Q326" s="7">
        <v>12.850000000000001</v>
      </c>
      <c r="R326" s="7">
        <v>12.700000000000001</v>
      </c>
      <c r="S326" s="7">
        <v>12.5</v>
      </c>
    </row>
    <row r="327" spans="2:19" ht="23.1" customHeight="1" x14ac:dyDescent="0.45">
      <c r="B327" s="68">
        <v>32</v>
      </c>
      <c r="C327" s="69" t="s">
        <v>288</v>
      </c>
      <c r="D327" s="71"/>
      <c r="E327" s="71"/>
      <c r="F327" s="71"/>
      <c r="G327" s="71"/>
      <c r="H327" s="72">
        <f>SUM(H328:H340)+H334+H338</f>
        <v>0</v>
      </c>
      <c r="I327" s="72">
        <f>SUM(I328:I340)+I334+I338</f>
        <v>0</v>
      </c>
      <c r="J327" s="73"/>
      <c r="K327" s="51"/>
      <c r="L327" s="66"/>
      <c r="M327" s="7"/>
      <c r="N327" s="7"/>
      <c r="O327" s="7">
        <v>0</v>
      </c>
      <c r="P327" s="7">
        <v>0</v>
      </c>
      <c r="Q327" s="7">
        <v>0</v>
      </c>
      <c r="R327" s="7">
        <v>0</v>
      </c>
      <c r="S327" s="7">
        <v>0</v>
      </c>
    </row>
    <row r="328" spans="2:19" x14ac:dyDescent="0.3">
      <c r="B328" s="74" t="s">
        <v>11</v>
      </c>
      <c r="C328" s="75" t="s">
        <v>289</v>
      </c>
      <c r="D328" s="76" t="s">
        <v>290</v>
      </c>
      <c r="E328" s="77" t="s">
        <v>14</v>
      </c>
      <c r="F328" s="76">
        <v>2025</v>
      </c>
      <c r="G328" s="78" t="s">
        <v>15</v>
      </c>
      <c r="H328" s="79"/>
      <c r="I328" s="79"/>
      <c r="J328" s="80">
        <f>IF($H$521=TRUE,H328*O328,IF($J$519&lt;168,H328*P328,IF($J$519&lt;336,H328*Q328,IF($J$519&lt;600,H328*R328,H328*S328))))</f>
        <v>0</v>
      </c>
      <c r="K328" s="51"/>
      <c r="L328" s="66"/>
      <c r="M328" s="7"/>
      <c r="N328" s="7"/>
      <c r="O328" s="7">
        <v>6.15</v>
      </c>
      <c r="P328" s="7">
        <v>7.15</v>
      </c>
      <c r="Q328" s="7">
        <v>6.95</v>
      </c>
      <c r="R328" s="7">
        <v>6.8000000000000007</v>
      </c>
      <c r="S328" s="7">
        <v>6.6000000000000005</v>
      </c>
    </row>
    <row r="329" spans="2:19" x14ac:dyDescent="0.3">
      <c r="B329" s="74" t="s">
        <v>36</v>
      </c>
      <c r="C329" s="75" t="s">
        <v>291</v>
      </c>
      <c r="D329" s="76" t="s">
        <v>292</v>
      </c>
      <c r="E329" s="77" t="s">
        <v>14</v>
      </c>
      <c r="F329" s="76">
        <v>2024</v>
      </c>
      <c r="G329" s="78" t="s">
        <v>15</v>
      </c>
      <c r="H329" s="79"/>
      <c r="I329" s="79"/>
      <c r="J329" s="80">
        <f>IF($H$521=TRUE,H329*O329,IF($J$519&lt;168,H329*P329,IF($J$519&lt;336,H329*Q329,IF($J$519&lt;600,H329*R329,H329*S329))))</f>
        <v>0</v>
      </c>
      <c r="K329" s="51"/>
      <c r="L329" s="66"/>
      <c r="M329" s="7"/>
      <c r="N329" s="7"/>
      <c r="O329" s="7">
        <v>6.9</v>
      </c>
      <c r="P329" s="7">
        <v>7.9</v>
      </c>
      <c r="Q329" s="7">
        <v>7.7</v>
      </c>
      <c r="R329" s="7">
        <v>7.5500000000000007</v>
      </c>
      <c r="S329" s="7">
        <v>7.3500000000000005</v>
      </c>
    </row>
    <row r="330" spans="2:19" x14ac:dyDescent="0.3">
      <c r="B330" s="74" t="s">
        <v>36</v>
      </c>
      <c r="C330" s="75" t="s">
        <v>293</v>
      </c>
      <c r="D330" s="76" t="s">
        <v>294</v>
      </c>
      <c r="E330" s="77" t="s">
        <v>14</v>
      </c>
      <c r="F330" s="76">
        <v>2024</v>
      </c>
      <c r="G330" s="78" t="s">
        <v>15</v>
      </c>
      <c r="H330" s="79"/>
      <c r="I330" s="79"/>
      <c r="J330" s="80">
        <f>IF($H$521=TRUE,H330*O330,IF($J$519&lt;168,H330*P330,IF($J$519&lt;336,H330*Q330,IF($J$519&lt;600,H330*R330,H330*S330))))</f>
        <v>0</v>
      </c>
      <c r="K330" s="51"/>
      <c r="L330" s="66"/>
      <c r="M330" s="7"/>
      <c r="N330" s="7"/>
      <c r="O330" s="7">
        <v>7.9</v>
      </c>
      <c r="P330" s="7">
        <v>8.9</v>
      </c>
      <c r="Q330" s="7">
        <v>8.7000000000000011</v>
      </c>
      <c r="R330" s="7">
        <v>8.5500000000000007</v>
      </c>
      <c r="S330" s="7">
        <v>8.35</v>
      </c>
    </row>
    <row r="331" spans="2:19" x14ac:dyDescent="0.3">
      <c r="B331" s="74" t="s">
        <v>29</v>
      </c>
      <c r="C331" s="75" t="s">
        <v>295</v>
      </c>
      <c r="D331" s="76" t="s">
        <v>296</v>
      </c>
      <c r="E331" s="77" t="s">
        <v>14</v>
      </c>
      <c r="F331" s="76">
        <v>2023</v>
      </c>
      <c r="G331" s="78" t="s">
        <v>15</v>
      </c>
      <c r="H331" s="79"/>
      <c r="I331" s="79"/>
      <c r="J331" s="80">
        <f>IF($H$521=TRUE,H331*O331,IF($J$519&lt;168,H331*P331,IF($J$519&lt;336,H331*Q331,IF($J$519&lt;600,H331*R331,H331*S331))))</f>
        <v>0</v>
      </c>
      <c r="K331" s="51"/>
      <c r="L331" s="66"/>
      <c r="M331" s="7"/>
      <c r="N331" s="7"/>
      <c r="O331" s="7">
        <v>7.9</v>
      </c>
      <c r="P331" s="7">
        <v>8.9</v>
      </c>
      <c r="Q331" s="7">
        <v>8.7000000000000011</v>
      </c>
      <c r="R331" s="7">
        <v>8.5500000000000007</v>
      </c>
      <c r="S331" s="7">
        <v>8.35</v>
      </c>
    </row>
    <row r="332" spans="2:19" x14ac:dyDescent="0.3">
      <c r="B332" s="74" t="s">
        <v>29</v>
      </c>
      <c r="C332" s="75" t="s">
        <v>297</v>
      </c>
      <c r="D332" s="76" t="s">
        <v>11</v>
      </c>
      <c r="E332" s="77" t="s">
        <v>14</v>
      </c>
      <c r="F332" s="76">
        <v>2022</v>
      </c>
      <c r="G332" s="78" t="s">
        <v>15</v>
      </c>
      <c r="H332" s="79"/>
      <c r="I332" s="79"/>
      <c r="J332" s="80">
        <f>IF($H$521=TRUE,H332*O332,IF($J$519&lt;168,H332*P332,IF($J$519&lt;336,H332*Q332,IF($J$519&lt;600,H332*R332,H332*S332))))</f>
        <v>0</v>
      </c>
      <c r="K332" s="51"/>
      <c r="L332" s="66"/>
      <c r="M332" s="7"/>
      <c r="N332" s="7"/>
      <c r="O332" s="7">
        <v>8.9</v>
      </c>
      <c r="P332" s="7">
        <v>9.9</v>
      </c>
      <c r="Q332" s="7">
        <v>9.7000000000000011</v>
      </c>
      <c r="R332" s="7">
        <v>9.5500000000000007</v>
      </c>
      <c r="S332" s="7">
        <v>9.35</v>
      </c>
    </row>
    <row r="333" spans="2:19" x14ac:dyDescent="0.3">
      <c r="B333" s="74" t="s">
        <v>29</v>
      </c>
      <c r="C333" s="75" t="s">
        <v>295</v>
      </c>
      <c r="D333" s="76" t="s">
        <v>298</v>
      </c>
      <c r="E333" s="77" t="s">
        <v>14</v>
      </c>
      <c r="F333" s="76">
        <v>2022</v>
      </c>
      <c r="G333" s="78" t="s">
        <v>15</v>
      </c>
      <c r="H333" s="79"/>
      <c r="I333" s="79"/>
      <c r="J333" s="80">
        <f>IF($H$521=TRUE,H333*O333,IF($J$519&lt;168,H333*P333,IF($J$519&lt;336,H333*Q333,IF($J$519&lt;600,H333*R333,H333*S333))))</f>
        <v>0</v>
      </c>
      <c r="K333" s="51"/>
      <c r="L333" s="66"/>
      <c r="M333" s="7"/>
      <c r="N333" s="7"/>
      <c r="O333" s="7">
        <v>10.950000000000001</v>
      </c>
      <c r="P333" s="7">
        <v>11.950000000000001</v>
      </c>
      <c r="Q333" s="7">
        <v>11.750000000000002</v>
      </c>
      <c r="R333" s="7">
        <v>11.600000000000001</v>
      </c>
      <c r="S333" s="7">
        <v>11.4</v>
      </c>
    </row>
    <row r="334" spans="2:19" x14ac:dyDescent="0.3">
      <c r="B334" s="74" t="s">
        <v>29</v>
      </c>
      <c r="C334" s="75" t="s">
        <v>295</v>
      </c>
      <c r="D334" s="76" t="s">
        <v>298</v>
      </c>
      <c r="E334" s="77" t="s">
        <v>39</v>
      </c>
      <c r="F334" s="76">
        <v>2022</v>
      </c>
      <c r="G334" s="78" t="s">
        <v>15</v>
      </c>
      <c r="H334" s="79"/>
      <c r="I334" s="79"/>
      <c r="J334" s="80">
        <f>IF($H$521=TRUE,H334*O334,IF($J$519&lt;168,H334*P334,IF($J$519&lt;336,H334*Q334,IF($J$519&lt;600,H334*R334,H334*S334))))</f>
        <v>0</v>
      </c>
      <c r="K334" s="51"/>
      <c r="L334" s="66"/>
      <c r="M334" s="7"/>
      <c r="N334" s="7"/>
      <c r="O334" s="7">
        <v>23.85</v>
      </c>
      <c r="P334" s="7">
        <v>25.85</v>
      </c>
      <c r="Q334" s="7">
        <v>25.450000000000003</v>
      </c>
      <c r="R334" s="7">
        <v>25.150000000000002</v>
      </c>
      <c r="S334" s="7">
        <v>24.75</v>
      </c>
    </row>
    <row r="335" spans="2:19" x14ac:dyDescent="0.3">
      <c r="B335" s="74" t="s">
        <v>29</v>
      </c>
      <c r="C335" s="75" t="s">
        <v>299</v>
      </c>
      <c r="D335" s="76" t="s">
        <v>300</v>
      </c>
      <c r="E335" s="77" t="s">
        <v>14</v>
      </c>
      <c r="F335" s="76">
        <v>2023</v>
      </c>
      <c r="G335" s="78" t="s">
        <v>21</v>
      </c>
      <c r="H335" s="79"/>
      <c r="I335" s="79"/>
      <c r="J335" s="80">
        <f>IF($H$521=TRUE,H335*O335,IF($J$519&lt;168,H335*P335,IF($J$519&lt;336,H335*Q335,IF($J$519&lt;600,H335*R335,H335*S335))))</f>
        <v>0</v>
      </c>
      <c r="K335" s="51"/>
      <c r="L335" s="66"/>
      <c r="M335" s="7"/>
      <c r="N335" s="7"/>
      <c r="O335" s="7">
        <v>7.8000000000000007</v>
      </c>
      <c r="P335" s="7">
        <v>8.8000000000000007</v>
      </c>
      <c r="Q335" s="7">
        <v>8.6000000000000014</v>
      </c>
      <c r="R335" s="7">
        <v>8.4500000000000011</v>
      </c>
      <c r="S335" s="7">
        <v>8.25</v>
      </c>
    </row>
    <row r="336" spans="2:19" x14ac:dyDescent="0.3">
      <c r="B336" s="74" t="s">
        <v>36</v>
      </c>
      <c r="C336" s="75" t="s">
        <v>301</v>
      </c>
      <c r="D336" s="76" t="s">
        <v>302</v>
      </c>
      <c r="E336" s="77" t="s">
        <v>14</v>
      </c>
      <c r="F336" s="76">
        <v>2024</v>
      </c>
      <c r="G336" s="78" t="s">
        <v>21</v>
      </c>
      <c r="H336" s="79"/>
      <c r="I336" s="79"/>
      <c r="J336" s="80">
        <f>IF($H$521=TRUE,H336*O336,IF($J$519&lt;168,H336*P336,IF($J$519&lt;336,H336*Q336,IF($J$519&lt;600,H336*R336,H336*S336))))</f>
        <v>0</v>
      </c>
      <c r="K336" s="51"/>
      <c r="L336" s="66"/>
      <c r="M336" s="7"/>
      <c r="N336" s="7"/>
      <c r="O336" s="7">
        <v>8.9</v>
      </c>
      <c r="P336" s="7">
        <v>9.9</v>
      </c>
      <c r="Q336" s="7">
        <v>9.7000000000000011</v>
      </c>
      <c r="R336" s="7">
        <v>9.5500000000000007</v>
      </c>
      <c r="S336" s="7">
        <v>9.35</v>
      </c>
    </row>
    <row r="337" spans="2:35" x14ac:dyDescent="0.3">
      <c r="B337" s="74" t="s">
        <v>29</v>
      </c>
      <c r="C337" s="75" t="s">
        <v>299</v>
      </c>
      <c r="D337" s="76" t="s">
        <v>303</v>
      </c>
      <c r="E337" s="77" t="s">
        <v>14</v>
      </c>
      <c r="F337" s="76">
        <v>2022</v>
      </c>
      <c r="G337" s="78" t="s">
        <v>21</v>
      </c>
      <c r="H337" s="79"/>
      <c r="I337" s="79"/>
      <c r="J337" s="80">
        <f>IF($H$521=TRUE,H337*O337,IF($J$519&lt;168,H337*P337,IF($J$519&lt;336,H337*Q337,IF($J$519&lt;600,H337*R337,H337*S337))))</f>
        <v>0</v>
      </c>
      <c r="K337" s="51"/>
      <c r="L337" s="66"/>
      <c r="M337" s="7"/>
      <c r="N337" s="7"/>
      <c r="O337" s="7">
        <v>10.950000000000001</v>
      </c>
      <c r="P337" s="7">
        <v>11.950000000000001</v>
      </c>
      <c r="Q337" s="7">
        <v>11.750000000000002</v>
      </c>
      <c r="R337" s="7">
        <v>11.600000000000001</v>
      </c>
      <c r="S337" s="7">
        <v>11.4</v>
      </c>
    </row>
    <row r="338" spans="2:35" x14ac:dyDescent="0.3">
      <c r="B338" s="74" t="s">
        <v>29</v>
      </c>
      <c r="C338" s="75" t="s">
        <v>299</v>
      </c>
      <c r="D338" s="76" t="s">
        <v>303</v>
      </c>
      <c r="E338" s="77" t="s">
        <v>39</v>
      </c>
      <c r="F338" s="76">
        <v>2022</v>
      </c>
      <c r="G338" s="78" t="s">
        <v>21</v>
      </c>
      <c r="H338" s="79"/>
      <c r="I338" s="79"/>
      <c r="J338" s="80">
        <f>IF($H$521=TRUE,H338*O338,IF($J$519&lt;168,H338*P338,IF($J$519&lt;336,H338*Q338,IF($J$519&lt;600,H338*R338,H338*S338))))</f>
        <v>0</v>
      </c>
      <c r="K338" s="51"/>
      <c r="L338" s="66"/>
      <c r="M338" s="7"/>
      <c r="N338" s="7"/>
      <c r="O338" s="7">
        <v>23.85</v>
      </c>
      <c r="P338" s="7">
        <v>25.85</v>
      </c>
      <c r="Q338" s="7">
        <v>25.450000000000003</v>
      </c>
      <c r="R338" s="7">
        <v>25.150000000000002</v>
      </c>
      <c r="S338" s="7">
        <v>24.75</v>
      </c>
    </row>
    <row r="339" spans="2:35" x14ac:dyDescent="0.3">
      <c r="B339" s="74" t="s">
        <v>29</v>
      </c>
      <c r="C339" s="75" t="s">
        <v>304</v>
      </c>
      <c r="D339" s="76" t="s">
        <v>305</v>
      </c>
      <c r="E339" s="77" t="s">
        <v>14</v>
      </c>
      <c r="F339" s="76" t="s">
        <v>64</v>
      </c>
      <c r="G339" s="78" t="s">
        <v>15</v>
      </c>
      <c r="H339" s="79"/>
      <c r="I339" s="79"/>
      <c r="J339" s="80">
        <f>IF($H$521=TRUE,H339*O339,IF($J$519&lt;168,H339*P339,IF($J$519&lt;336,H339*Q339,IF($J$519&lt;600,H339*R339,H339*S339))))</f>
        <v>0</v>
      </c>
      <c r="K339" s="51"/>
      <c r="L339" s="66"/>
      <c r="M339" s="7"/>
      <c r="N339" s="7"/>
      <c r="O339" s="7">
        <v>8.9</v>
      </c>
      <c r="P339" s="7">
        <v>9.9</v>
      </c>
      <c r="Q339" s="7">
        <v>9.7000000000000011</v>
      </c>
      <c r="R339" s="7">
        <v>9.5500000000000007</v>
      </c>
      <c r="S339" s="7">
        <v>9.35</v>
      </c>
    </row>
    <row r="340" spans="2:35" x14ac:dyDescent="0.3">
      <c r="B340" s="74" t="s">
        <v>29</v>
      </c>
      <c r="C340" s="75" t="s">
        <v>306</v>
      </c>
      <c r="D340" s="76" t="s">
        <v>307</v>
      </c>
      <c r="E340" s="77" t="s">
        <v>14</v>
      </c>
      <c r="F340" s="76" t="s">
        <v>64</v>
      </c>
      <c r="G340" s="78" t="s">
        <v>15</v>
      </c>
      <c r="H340" s="79"/>
      <c r="I340" s="79"/>
      <c r="J340" s="80">
        <f>IF($H$521=TRUE,H340*O340,IF($J$519&lt;168,H340*P340,IF($J$519&lt;336,H340*Q340,IF($J$519&lt;600,H340*R340,H340*S340))))</f>
        <v>0</v>
      </c>
      <c r="K340" s="51"/>
      <c r="L340" s="66"/>
      <c r="M340" s="7"/>
      <c r="N340" s="7"/>
      <c r="O340" s="7">
        <v>10.950000000000001</v>
      </c>
      <c r="P340" s="7">
        <v>11.950000000000001</v>
      </c>
      <c r="Q340" s="7">
        <v>11.750000000000002</v>
      </c>
      <c r="R340" s="7">
        <v>11.600000000000001</v>
      </c>
      <c r="S340" s="7">
        <v>11.4</v>
      </c>
    </row>
    <row r="341" spans="2:35" x14ac:dyDescent="0.3">
      <c r="B341" s="57"/>
      <c r="C341" s="21"/>
      <c r="D341" s="33"/>
      <c r="E341" s="21"/>
      <c r="F341" s="21"/>
      <c r="G341" s="21"/>
      <c r="J341" s="34"/>
      <c r="K341" s="51"/>
      <c r="L341" s="66"/>
      <c r="M341" s="7"/>
      <c r="N341" s="7"/>
      <c r="O341" s="7"/>
      <c r="P341" s="7"/>
      <c r="Q341" s="7"/>
      <c r="R341" s="7"/>
      <c r="S341" s="7"/>
    </row>
    <row r="342" spans="2:35" ht="24" customHeight="1" x14ac:dyDescent="0.45">
      <c r="B342" s="35"/>
      <c r="C342" s="35"/>
      <c r="D342" s="1" t="s">
        <v>308</v>
      </c>
      <c r="E342" s="1"/>
      <c r="F342" s="1"/>
      <c r="G342" s="35"/>
      <c r="H342" s="35"/>
      <c r="I342" s="35"/>
      <c r="J342" s="35"/>
      <c r="K342" s="51"/>
      <c r="L342" s="66"/>
      <c r="M342" s="7"/>
      <c r="N342" s="7"/>
      <c r="O342" s="7" t="e">
        <v>#REF!</v>
      </c>
      <c r="P342" s="7"/>
      <c r="Q342" s="7"/>
      <c r="R342" s="7"/>
      <c r="S342" s="60"/>
      <c r="AB342" s="3"/>
      <c r="AC342" s="3"/>
      <c r="AD342" s="3"/>
      <c r="AE342" s="3"/>
      <c r="AF342" s="3"/>
      <c r="AG342" s="3"/>
      <c r="AH342" s="3"/>
      <c r="AI342" s="3"/>
    </row>
    <row r="343" spans="2:35" x14ac:dyDescent="0.3">
      <c r="B343" s="57"/>
      <c r="C343" s="21"/>
      <c r="D343" s="33"/>
      <c r="E343" s="21"/>
      <c r="F343" s="21"/>
      <c r="G343" s="21"/>
      <c r="H343" s="3"/>
      <c r="I343" s="3"/>
      <c r="J343" s="34"/>
      <c r="K343" s="51"/>
      <c r="L343" s="66"/>
      <c r="M343" s="7"/>
      <c r="N343" s="7"/>
      <c r="O343" s="7"/>
      <c r="P343" s="7"/>
      <c r="Q343" s="7"/>
      <c r="R343" s="7"/>
      <c r="S343" s="7"/>
    </row>
    <row r="344" spans="2:35" ht="23.1" customHeight="1" x14ac:dyDescent="0.45">
      <c r="B344" s="68">
        <v>33</v>
      </c>
      <c r="C344" s="69" t="s">
        <v>309</v>
      </c>
      <c r="D344" s="84"/>
      <c r="E344" s="70"/>
      <c r="F344" s="70"/>
      <c r="G344" s="70"/>
      <c r="H344" s="72">
        <f>H345+H346+H347*2+H348+H349+H350+H352+H353+H354*2+H355+H356+H357*2+H358+H359+H360*2+H361+H363+H364*2</f>
        <v>0</v>
      </c>
      <c r="I344" s="72">
        <f>I345+I346+I347*2+I348+I349+I350+I352+I353+I354*2+I355+I356+I357*2+I358+I359+I360*2+I361+I363+I364*2</f>
        <v>0</v>
      </c>
      <c r="J344" s="83"/>
      <c r="K344" s="51"/>
      <c r="L344" s="66"/>
      <c r="M344" s="7"/>
      <c r="N344" s="7"/>
      <c r="O344" s="7">
        <v>0</v>
      </c>
      <c r="P344" s="7">
        <v>0</v>
      </c>
      <c r="Q344" s="7">
        <v>0</v>
      </c>
      <c r="R344" s="7">
        <v>0</v>
      </c>
      <c r="S344" s="7">
        <v>0</v>
      </c>
    </row>
    <row r="345" spans="2:35" x14ac:dyDescent="0.3">
      <c r="B345" s="74" t="s">
        <v>36</v>
      </c>
      <c r="C345" s="75" t="s">
        <v>310</v>
      </c>
      <c r="D345" s="76" t="s">
        <v>204</v>
      </c>
      <c r="E345" s="77" t="s">
        <v>14</v>
      </c>
      <c r="F345" s="76">
        <v>2024</v>
      </c>
      <c r="G345" s="78" t="s">
        <v>15</v>
      </c>
      <c r="H345" s="79"/>
      <c r="I345" s="79"/>
      <c r="J345" s="80">
        <f>IF($H$521=TRUE,H345*O345,IF($J$519&lt;168,H345*P345,IF($J$519&lt;336,H345*Q345,IF($J$519&lt;600,H345*R345,H345*S345))))</f>
        <v>0</v>
      </c>
      <c r="K345" s="51"/>
      <c r="L345" s="66"/>
      <c r="M345" s="7"/>
      <c r="N345" s="7"/>
      <c r="O345" s="7">
        <v>6.9</v>
      </c>
      <c r="P345" s="7">
        <v>7.9</v>
      </c>
      <c r="Q345" s="7">
        <v>7.7</v>
      </c>
      <c r="R345" s="7">
        <v>7.5500000000000007</v>
      </c>
      <c r="S345" s="7">
        <v>7.3500000000000005</v>
      </c>
    </row>
    <row r="346" spans="2:35" x14ac:dyDescent="0.3">
      <c r="B346" s="54" t="s">
        <v>36</v>
      </c>
      <c r="C346" s="17" t="s">
        <v>311</v>
      </c>
      <c r="D346" s="52" t="s">
        <v>312</v>
      </c>
      <c r="E346" s="18" t="s">
        <v>14</v>
      </c>
      <c r="F346" s="52">
        <v>2024</v>
      </c>
      <c r="G346" s="27" t="s">
        <v>15</v>
      </c>
      <c r="H346" s="19"/>
      <c r="I346" s="19"/>
      <c r="J346" s="20">
        <f>IF($H$521=TRUE,H346*O346,IF($J$519&lt;168,H346*P346,IF($J$519&lt;336,H346*Q346,IF($J$519&lt;600,H346*R346,H346*S346))))</f>
        <v>0</v>
      </c>
      <c r="K346" s="51"/>
      <c r="L346" s="66"/>
      <c r="M346" s="7"/>
      <c r="N346" s="7"/>
      <c r="O346" s="7">
        <v>7.4</v>
      </c>
      <c r="P346" s="7">
        <v>8.4</v>
      </c>
      <c r="Q346" s="7">
        <v>8.2000000000000011</v>
      </c>
      <c r="R346" s="7">
        <v>8.0500000000000007</v>
      </c>
      <c r="S346" s="7">
        <v>7.8500000000000005</v>
      </c>
    </row>
    <row r="347" spans="2:35" x14ac:dyDescent="0.3">
      <c r="B347" s="54" t="s">
        <v>36</v>
      </c>
      <c r="C347" s="17" t="s">
        <v>311</v>
      </c>
      <c r="D347" s="52" t="s">
        <v>312</v>
      </c>
      <c r="E347" s="18" t="s">
        <v>39</v>
      </c>
      <c r="F347" s="52">
        <v>2023</v>
      </c>
      <c r="G347" s="27" t="s">
        <v>15</v>
      </c>
      <c r="H347" s="19"/>
      <c r="I347" s="19"/>
      <c r="J347" s="20">
        <f>IF($H$521=TRUE,H347*O347,IF($J$519&lt;168,H347*P347,IF($J$519&lt;336,H347*Q347,IF($J$519&lt;600,H347*R347,H347*S347))))</f>
        <v>0</v>
      </c>
      <c r="K347" s="51"/>
      <c r="L347" s="66"/>
      <c r="M347" s="7"/>
      <c r="N347" s="7"/>
      <c r="O347" s="7">
        <v>16</v>
      </c>
      <c r="P347" s="7">
        <v>18</v>
      </c>
      <c r="Q347" s="7">
        <v>17.600000000000001</v>
      </c>
      <c r="R347" s="7">
        <v>17.3</v>
      </c>
      <c r="S347" s="7">
        <v>16.899999999999999</v>
      </c>
    </row>
    <row r="348" spans="2:35" x14ac:dyDescent="0.3">
      <c r="B348" s="54" t="s">
        <v>36</v>
      </c>
      <c r="C348" s="17" t="s">
        <v>310</v>
      </c>
      <c r="D348" s="52" t="s">
        <v>313</v>
      </c>
      <c r="E348" s="18" t="s">
        <v>14</v>
      </c>
      <c r="F348" s="52">
        <v>2023</v>
      </c>
      <c r="G348" s="27" t="s">
        <v>15</v>
      </c>
      <c r="H348" s="19"/>
      <c r="I348" s="19"/>
      <c r="J348" s="20">
        <f>IF($H$521=TRUE,H348*O348,IF($J$519&lt;168,H348*P348,IF($J$519&lt;336,H348*Q348,IF($J$519&lt;600,H348*R348,H348*S348))))</f>
        <v>0</v>
      </c>
      <c r="K348" s="51"/>
      <c r="L348" s="66"/>
      <c r="M348" s="7"/>
      <c r="N348" s="7"/>
      <c r="O348" s="7">
        <v>6.9</v>
      </c>
      <c r="P348" s="7">
        <v>7.9</v>
      </c>
      <c r="Q348" s="7">
        <v>7.7</v>
      </c>
      <c r="R348" s="7">
        <v>7.5500000000000007</v>
      </c>
      <c r="S348" s="7">
        <v>7.3500000000000005</v>
      </c>
    </row>
    <row r="349" spans="2:35" x14ac:dyDescent="0.3">
      <c r="B349" s="54" t="s">
        <v>11</v>
      </c>
      <c r="C349" s="17" t="s">
        <v>310</v>
      </c>
      <c r="D349" s="52" t="s">
        <v>314</v>
      </c>
      <c r="E349" s="18" t="s">
        <v>14</v>
      </c>
      <c r="F349" s="52" t="s">
        <v>64</v>
      </c>
      <c r="G349" s="27" t="s">
        <v>21</v>
      </c>
      <c r="H349" s="19"/>
      <c r="I349" s="19"/>
      <c r="J349" s="20">
        <f>IF($H$521=TRUE,H349*O349,IF($J$519&lt;168,H349*P349,IF($J$519&lt;336,H349*Q349,IF($J$519&lt;600,H349*R349,H349*S349))))</f>
        <v>0</v>
      </c>
      <c r="K349" s="51"/>
      <c r="L349" s="66"/>
      <c r="M349" s="7"/>
      <c r="N349" s="7"/>
      <c r="O349" s="7">
        <v>6.9</v>
      </c>
      <c r="P349" s="7">
        <v>7.9</v>
      </c>
      <c r="Q349" s="7">
        <v>7.7</v>
      </c>
      <c r="R349" s="7">
        <v>7.5500000000000007</v>
      </c>
      <c r="S349" s="7">
        <v>7.3500000000000005</v>
      </c>
    </row>
    <row r="350" spans="2:35" x14ac:dyDescent="0.3">
      <c r="B350" s="54" t="s">
        <v>36</v>
      </c>
      <c r="C350" s="17" t="s">
        <v>315</v>
      </c>
      <c r="D350" s="52" t="s">
        <v>11</v>
      </c>
      <c r="E350" s="18" t="s">
        <v>14</v>
      </c>
      <c r="F350" s="52">
        <v>2024</v>
      </c>
      <c r="G350" s="27" t="s">
        <v>21</v>
      </c>
      <c r="H350" s="19"/>
      <c r="I350" s="19"/>
      <c r="J350" s="20">
        <f>IF($H$521=TRUE,H350*O350,IF($J$519&lt;168,H350*P350,IF($J$519&lt;336,H350*Q350,IF($J$519&lt;600,H350*R350,H350*S350))))</f>
        <v>0</v>
      </c>
      <c r="K350" s="51"/>
      <c r="L350" s="66"/>
      <c r="M350" s="7"/>
      <c r="N350" s="7"/>
      <c r="O350" s="7">
        <v>7.4</v>
      </c>
      <c r="P350" s="7">
        <v>8.4</v>
      </c>
      <c r="Q350" s="7">
        <v>8.2000000000000011</v>
      </c>
      <c r="R350" s="7">
        <v>8.0500000000000007</v>
      </c>
      <c r="S350" s="7">
        <v>7.8500000000000005</v>
      </c>
    </row>
    <row r="351" spans="2:35" x14ac:dyDescent="0.3">
      <c r="B351" s="54" t="s">
        <v>36</v>
      </c>
      <c r="C351" s="17" t="s">
        <v>315</v>
      </c>
      <c r="D351" s="52" t="s">
        <v>11</v>
      </c>
      <c r="E351" s="18" t="s">
        <v>39</v>
      </c>
      <c r="F351" s="52" t="s">
        <v>552</v>
      </c>
      <c r="G351" s="27" t="s">
        <v>21</v>
      </c>
      <c r="H351" s="19"/>
      <c r="I351" s="19"/>
      <c r="J351" s="20">
        <f>IF($H$521=TRUE,H351*O351,IF($J$519&lt;168,H351*P351,IF($J$519&lt;336,H351*Q351,IF($J$519&lt;600,H351*R351,H351*S351))))</f>
        <v>0</v>
      </c>
      <c r="K351" s="51"/>
      <c r="L351" s="66"/>
      <c r="M351" s="7"/>
      <c r="N351" s="7"/>
      <c r="O351" s="7">
        <v>16</v>
      </c>
      <c r="P351" s="7">
        <v>18</v>
      </c>
      <c r="Q351" s="7">
        <v>17.600000000000001</v>
      </c>
      <c r="R351" s="7">
        <v>17.3</v>
      </c>
      <c r="S351" s="7">
        <v>16.899999999999999</v>
      </c>
    </row>
    <row r="352" spans="2:35" x14ac:dyDescent="0.3">
      <c r="B352" s="54" t="s">
        <v>36</v>
      </c>
      <c r="C352" s="17" t="s">
        <v>316</v>
      </c>
      <c r="D352" s="52" t="s">
        <v>11</v>
      </c>
      <c r="E352" s="18" t="s">
        <v>14</v>
      </c>
      <c r="F352" s="52">
        <v>2023</v>
      </c>
      <c r="G352" s="27" t="s">
        <v>21</v>
      </c>
      <c r="H352" s="19"/>
      <c r="I352" s="19"/>
      <c r="J352" s="20">
        <f>IF($H$521=TRUE,H352*O352,IF($J$519&lt;168,H352*P352,IF($J$519&lt;336,H352*Q352,IF($J$519&lt;600,H352*R352,H352*S352))))</f>
        <v>0</v>
      </c>
      <c r="K352" s="51"/>
      <c r="L352" s="66"/>
      <c r="M352" s="7"/>
      <c r="N352" s="7"/>
      <c r="O352" s="7">
        <v>8.8000000000000007</v>
      </c>
      <c r="P352" s="7">
        <v>9.8000000000000007</v>
      </c>
      <c r="Q352" s="7">
        <v>9.6000000000000014</v>
      </c>
      <c r="R352" s="7">
        <v>9.4500000000000011</v>
      </c>
      <c r="S352" s="7">
        <v>9.25</v>
      </c>
    </row>
    <row r="353" spans="2:19" x14ac:dyDescent="0.3">
      <c r="B353" s="54" t="s">
        <v>11</v>
      </c>
      <c r="C353" s="17" t="s">
        <v>317</v>
      </c>
      <c r="D353" s="52" t="s">
        <v>11</v>
      </c>
      <c r="E353" s="18" t="s">
        <v>14</v>
      </c>
      <c r="F353" s="52">
        <v>2019</v>
      </c>
      <c r="G353" s="27" t="s">
        <v>21</v>
      </c>
      <c r="H353" s="19"/>
      <c r="I353" s="19"/>
      <c r="J353" s="20">
        <f>IF($H$521=TRUE,H353*O353,IF($J$519&lt;168,H353*P353,IF($J$519&lt;336,H353*Q353,IF($J$519&lt;600,H353*R353,H353*S353))))</f>
        <v>0</v>
      </c>
      <c r="K353" s="51"/>
      <c r="L353" s="66"/>
      <c r="M353" s="7"/>
      <c r="N353" s="7"/>
      <c r="O353" s="7">
        <v>8.8000000000000007</v>
      </c>
      <c r="P353" s="7">
        <v>9.8000000000000007</v>
      </c>
      <c r="Q353" s="7">
        <v>9.6000000000000014</v>
      </c>
      <c r="R353" s="7">
        <v>9.4500000000000011</v>
      </c>
      <c r="S353" s="7">
        <v>9.25</v>
      </c>
    </row>
    <row r="354" spans="2:19" x14ac:dyDescent="0.3">
      <c r="B354" s="54" t="s">
        <v>11</v>
      </c>
      <c r="C354" s="17" t="s">
        <v>317</v>
      </c>
      <c r="D354" s="52" t="s">
        <v>11</v>
      </c>
      <c r="E354" s="18" t="s">
        <v>39</v>
      </c>
      <c r="F354" s="52">
        <v>2024</v>
      </c>
      <c r="G354" s="27" t="s">
        <v>21</v>
      </c>
      <c r="H354" s="19"/>
      <c r="I354" s="19"/>
      <c r="J354" s="20">
        <f>IF($H$521=TRUE,H354*O354,IF($J$519&lt;168,H354*P354,IF($J$519&lt;336,H354*Q354,IF($J$519&lt;600,H354*R354,H354*S354))))</f>
        <v>0</v>
      </c>
      <c r="K354" s="51"/>
      <c r="L354" s="66"/>
      <c r="M354" s="7"/>
      <c r="N354" s="7"/>
      <c r="O354" s="7">
        <v>18.55</v>
      </c>
      <c r="P354" s="7">
        <v>20.55</v>
      </c>
      <c r="Q354" s="7">
        <v>20.150000000000002</v>
      </c>
      <c r="R354" s="7">
        <v>19.850000000000001</v>
      </c>
      <c r="S354" s="7">
        <v>19.45</v>
      </c>
    </row>
    <row r="355" spans="2:19" x14ac:dyDescent="0.3">
      <c r="B355" s="54" t="s">
        <v>36</v>
      </c>
      <c r="C355" s="17" t="s">
        <v>318</v>
      </c>
      <c r="D355" s="52" t="s">
        <v>11</v>
      </c>
      <c r="E355" s="18" t="s">
        <v>14</v>
      </c>
      <c r="F355" s="52">
        <v>2023</v>
      </c>
      <c r="G355" s="27" t="s">
        <v>21</v>
      </c>
      <c r="H355" s="19"/>
      <c r="I355" s="19"/>
      <c r="J355" s="20">
        <f>IF($H$521=TRUE,H355*O355,IF($J$519&lt;168,H355*P355,IF($J$519&lt;336,H355*Q355,IF($J$519&lt;600,H355*R355,H355*S355))))</f>
        <v>0</v>
      </c>
      <c r="K355" s="51"/>
      <c r="L355" s="66"/>
      <c r="M355" s="7"/>
      <c r="N355" s="7"/>
      <c r="O355" s="7">
        <v>9.0500000000000007</v>
      </c>
      <c r="P355" s="7">
        <v>10.050000000000001</v>
      </c>
      <c r="Q355" s="7">
        <v>9.8500000000000014</v>
      </c>
      <c r="R355" s="7">
        <v>9.7000000000000011</v>
      </c>
      <c r="S355" s="7">
        <v>9.5</v>
      </c>
    </row>
    <row r="356" spans="2:19" x14ac:dyDescent="0.3">
      <c r="B356" s="54" t="s">
        <v>36</v>
      </c>
      <c r="C356" s="17" t="s">
        <v>315</v>
      </c>
      <c r="D356" s="52" t="s">
        <v>319</v>
      </c>
      <c r="E356" s="18" t="s">
        <v>14</v>
      </c>
      <c r="F356" s="52">
        <v>2024</v>
      </c>
      <c r="G356" s="27" t="s">
        <v>21</v>
      </c>
      <c r="H356" s="19"/>
      <c r="I356" s="19"/>
      <c r="J356" s="20">
        <f>IF($H$521=TRUE,H356*O356,IF($J$519&lt;168,H356*P356,IF($J$519&lt;336,H356*Q356,IF($J$519&lt;600,H356*R356,H356*S356))))</f>
        <v>0</v>
      </c>
      <c r="K356" s="51"/>
      <c r="L356" s="66"/>
      <c r="M356" s="7"/>
      <c r="N356" s="7"/>
      <c r="O356" s="7">
        <v>9.9500000000000011</v>
      </c>
      <c r="P356" s="7">
        <v>10.950000000000001</v>
      </c>
      <c r="Q356" s="7">
        <v>10.750000000000002</v>
      </c>
      <c r="R356" s="7">
        <v>10.600000000000001</v>
      </c>
      <c r="S356" s="7">
        <v>10.4</v>
      </c>
    </row>
    <row r="357" spans="2:19" x14ac:dyDescent="0.3">
      <c r="B357" s="54" t="s">
        <v>36</v>
      </c>
      <c r="C357" s="17" t="s">
        <v>315</v>
      </c>
      <c r="D357" s="52" t="s">
        <v>319</v>
      </c>
      <c r="E357" s="18" t="s">
        <v>39</v>
      </c>
      <c r="F357" s="52">
        <v>2024</v>
      </c>
      <c r="G357" s="27" t="s">
        <v>21</v>
      </c>
      <c r="H357" s="19"/>
      <c r="I357" s="19"/>
      <c r="J357" s="20">
        <f>IF($H$521=TRUE,H357*O357,IF($J$519&lt;168,H357*P357,IF($J$519&lt;336,H357*Q357,IF($J$519&lt;600,H357*R357,H357*S357))))</f>
        <v>0</v>
      </c>
      <c r="K357" s="51"/>
      <c r="L357" s="66"/>
      <c r="M357" s="7"/>
      <c r="N357" s="7"/>
      <c r="O357" s="7">
        <v>21.1</v>
      </c>
      <c r="P357" s="7">
        <v>23.1</v>
      </c>
      <c r="Q357" s="7">
        <v>22.700000000000003</v>
      </c>
      <c r="R357" s="7">
        <v>22.400000000000002</v>
      </c>
      <c r="S357" s="7">
        <v>22</v>
      </c>
    </row>
    <row r="358" spans="2:19" x14ac:dyDescent="0.3">
      <c r="B358" s="54" t="s">
        <v>29</v>
      </c>
      <c r="C358" s="17" t="s">
        <v>320</v>
      </c>
      <c r="D358" s="52" t="s">
        <v>321</v>
      </c>
      <c r="E358" s="18" t="s">
        <v>14</v>
      </c>
      <c r="F358" s="52" t="s">
        <v>537</v>
      </c>
      <c r="G358" s="27" t="s">
        <v>21</v>
      </c>
      <c r="H358" s="19"/>
      <c r="I358" s="19"/>
      <c r="J358" s="20">
        <f>IF($H$521=TRUE,H358*O358,IF($J$519&lt;168,H358*P358,IF($J$519&lt;336,H358*Q358,IF($J$519&lt;600,H358*R358,H358*S358))))</f>
        <v>0</v>
      </c>
      <c r="K358" s="51"/>
      <c r="L358" s="66"/>
      <c r="M358" s="7"/>
      <c r="N358" s="7"/>
      <c r="O358" s="7">
        <v>11.850000000000001</v>
      </c>
      <c r="P358" s="7">
        <v>12.850000000000001</v>
      </c>
      <c r="Q358" s="7">
        <v>12.650000000000002</v>
      </c>
      <c r="R358" s="7">
        <v>12.500000000000002</v>
      </c>
      <c r="S358" s="7">
        <v>12.3</v>
      </c>
    </row>
    <row r="359" spans="2:19" x14ac:dyDescent="0.3">
      <c r="B359" s="54" t="s">
        <v>29</v>
      </c>
      <c r="C359" s="17" t="s">
        <v>315</v>
      </c>
      <c r="D359" s="52" t="s">
        <v>322</v>
      </c>
      <c r="E359" s="18" t="s">
        <v>14</v>
      </c>
      <c r="F359" s="52">
        <v>2022</v>
      </c>
      <c r="G359" s="27" t="s">
        <v>21</v>
      </c>
      <c r="H359" s="19"/>
      <c r="I359" s="19"/>
      <c r="J359" s="20">
        <f>IF($H$521=TRUE,H359*O359,IF($J$519&lt;168,H359*P359,IF($J$519&lt;336,H359*Q359,IF($J$519&lt;600,H359*R359,H359*S359))))</f>
        <v>0</v>
      </c>
      <c r="K359" s="51"/>
      <c r="L359" s="66"/>
      <c r="M359" s="7"/>
      <c r="N359" s="7"/>
      <c r="O359" s="7">
        <v>11.850000000000001</v>
      </c>
      <c r="P359" s="7">
        <v>12.850000000000001</v>
      </c>
      <c r="Q359" s="7">
        <v>12.650000000000002</v>
      </c>
      <c r="R359" s="7">
        <v>12.500000000000002</v>
      </c>
      <c r="S359" s="7">
        <v>12.3</v>
      </c>
    </row>
    <row r="360" spans="2:19" x14ac:dyDescent="0.3">
      <c r="B360" s="54" t="s">
        <v>11</v>
      </c>
      <c r="C360" s="17" t="s">
        <v>315</v>
      </c>
      <c r="D360" s="52" t="s">
        <v>322</v>
      </c>
      <c r="E360" s="18" t="s">
        <v>39</v>
      </c>
      <c r="F360" s="52">
        <v>2020</v>
      </c>
      <c r="G360" s="27" t="s">
        <v>21</v>
      </c>
      <c r="H360" s="19"/>
      <c r="I360" s="19"/>
      <c r="J360" s="20">
        <f>IF($H$521=TRUE,H360*O360,IF($J$519&lt;168,H360*P360,IF($J$519&lt;336,H360*Q360,IF($J$519&lt;600,H360*R360,H360*S360))))</f>
        <v>0</v>
      </c>
      <c r="K360" s="51"/>
      <c r="L360" s="66"/>
      <c r="M360" s="7"/>
      <c r="N360" s="7"/>
      <c r="O360" s="7">
        <v>24.85</v>
      </c>
      <c r="P360" s="7">
        <v>26.85</v>
      </c>
      <c r="Q360" s="7">
        <v>26.450000000000003</v>
      </c>
      <c r="R360" s="7">
        <v>26.150000000000002</v>
      </c>
      <c r="S360" s="7">
        <v>25.75</v>
      </c>
    </row>
    <row r="361" spans="2:19" x14ac:dyDescent="0.3">
      <c r="B361" s="54" t="s">
        <v>29</v>
      </c>
      <c r="C361" s="17" t="s">
        <v>318</v>
      </c>
      <c r="D361" s="52" t="s">
        <v>323</v>
      </c>
      <c r="E361" s="18" t="s">
        <v>14</v>
      </c>
      <c r="F361" s="52">
        <v>2023</v>
      </c>
      <c r="G361" s="27" t="s">
        <v>21</v>
      </c>
      <c r="H361" s="19"/>
      <c r="I361" s="19"/>
      <c r="J361" s="20">
        <f>IF($H$521=TRUE,H361*O361,IF($J$519&lt;168,H361*P361,IF($J$519&lt;336,H361*Q361,IF($J$519&lt;600,H361*R361,H361*S361))))</f>
        <v>0</v>
      </c>
      <c r="K361" s="51"/>
      <c r="L361" s="66"/>
      <c r="M361" s="7"/>
      <c r="N361" s="7"/>
      <c r="O361" s="7">
        <v>11.850000000000001</v>
      </c>
      <c r="P361" s="7">
        <v>12.850000000000001</v>
      </c>
      <c r="Q361" s="7">
        <v>12.650000000000002</v>
      </c>
      <c r="R361" s="7">
        <v>12.500000000000002</v>
      </c>
      <c r="S361" s="7">
        <v>12.3</v>
      </c>
    </row>
    <row r="362" spans="2:19" x14ac:dyDescent="0.3">
      <c r="B362" s="54" t="s">
        <v>36</v>
      </c>
      <c r="C362" s="17" t="s">
        <v>318</v>
      </c>
      <c r="D362" s="52" t="s">
        <v>323</v>
      </c>
      <c r="E362" s="18" t="s">
        <v>39</v>
      </c>
      <c r="F362" s="52">
        <v>2024</v>
      </c>
      <c r="G362" s="27" t="s">
        <v>21</v>
      </c>
      <c r="H362" s="19"/>
      <c r="I362" s="19"/>
      <c r="J362" s="20">
        <f>IF($H$521=TRUE,H362*O362,IF($J$519&lt;168,H362*P362,IF($J$519&lt;336,H362*Q362,IF($J$519&lt;600,H362*R362,H362*S362))))</f>
        <v>0</v>
      </c>
      <c r="K362" s="51"/>
      <c r="L362" s="66"/>
      <c r="M362" s="7"/>
      <c r="N362" s="7"/>
      <c r="O362" s="7">
        <v>24.85</v>
      </c>
      <c r="P362" s="7">
        <v>26.85</v>
      </c>
      <c r="Q362" s="7">
        <v>26.450000000000003</v>
      </c>
      <c r="R362" s="7">
        <v>26.150000000000002</v>
      </c>
      <c r="S362" s="7">
        <v>25.75</v>
      </c>
    </row>
    <row r="363" spans="2:19" x14ac:dyDescent="0.3">
      <c r="B363" s="54" t="s">
        <v>36</v>
      </c>
      <c r="C363" s="17" t="s">
        <v>324</v>
      </c>
      <c r="D363" s="52" t="s">
        <v>325</v>
      </c>
      <c r="E363" s="18" t="s">
        <v>14</v>
      </c>
      <c r="F363" s="52" t="s">
        <v>77</v>
      </c>
      <c r="G363" s="27" t="s">
        <v>21</v>
      </c>
      <c r="H363" s="19"/>
      <c r="I363" s="19"/>
      <c r="J363" s="20">
        <f>IF($H$521=TRUE,H363*O363,IF($J$519&lt;168,H363*P363,IF($J$519&lt;336,H363*Q363,IF($J$519&lt;600,H363*R363,H363*S363))))</f>
        <v>0</v>
      </c>
      <c r="K363" s="51"/>
      <c r="L363" s="66"/>
      <c r="M363" s="7"/>
      <c r="N363" s="7"/>
      <c r="O363" s="7">
        <v>11.850000000000001</v>
      </c>
      <c r="P363" s="7">
        <v>12.850000000000001</v>
      </c>
      <c r="Q363" s="7">
        <v>12.650000000000002</v>
      </c>
      <c r="R363" s="7">
        <v>12.500000000000002</v>
      </c>
      <c r="S363" s="7">
        <v>12.3</v>
      </c>
    </row>
    <row r="364" spans="2:19" x14ac:dyDescent="0.3">
      <c r="B364" s="54" t="s">
        <v>36</v>
      </c>
      <c r="C364" s="17" t="s">
        <v>324</v>
      </c>
      <c r="D364" s="52" t="s">
        <v>325</v>
      </c>
      <c r="E364" s="18" t="s">
        <v>39</v>
      </c>
      <c r="F364" s="52" t="s">
        <v>537</v>
      </c>
      <c r="G364" s="27" t="s">
        <v>21</v>
      </c>
      <c r="H364" s="19"/>
      <c r="I364" s="19"/>
      <c r="J364" s="20">
        <f>IF($H$521=TRUE,H364*O364,IF($J$519&lt;168,H364*P364,IF($J$519&lt;336,H364*Q364,IF($J$519&lt;600,H364*R364,H364*S364))))</f>
        <v>0</v>
      </c>
      <c r="K364" s="51"/>
      <c r="L364" s="66"/>
      <c r="M364" s="7"/>
      <c r="N364" s="7"/>
      <c r="O364" s="7">
        <v>24.85</v>
      </c>
      <c r="P364" s="7">
        <v>26.85</v>
      </c>
      <c r="Q364" s="7">
        <v>26.450000000000003</v>
      </c>
      <c r="R364" s="7">
        <v>26.150000000000002</v>
      </c>
      <c r="S364" s="7">
        <v>25.75</v>
      </c>
    </row>
    <row r="365" spans="2:19" ht="22.35" customHeight="1" x14ac:dyDescent="0.45">
      <c r="B365" s="68">
        <v>34</v>
      </c>
      <c r="C365" s="69" t="s">
        <v>326</v>
      </c>
      <c r="D365" s="84"/>
      <c r="E365" s="70"/>
      <c r="F365" s="70"/>
      <c r="G365" s="70"/>
      <c r="H365" s="72">
        <f>SUM(H366:H374)</f>
        <v>0</v>
      </c>
      <c r="I365" s="72">
        <f>SUM(I366:I372)+I374</f>
        <v>0</v>
      </c>
      <c r="J365" s="83"/>
      <c r="K365" s="51"/>
      <c r="L365" s="66"/>
      <c r="M365" s="7"/>
      <c r="N365" s="7"/>
      <c r="O365" s="7">
        <v>0</v>
      </c>
      <c r="P365" s="7">
        <v>0</v>
      </c>
      <c r="Q365" s="7">
        <v>0</v>
      </c>
      <c r="R365" s="7">
        <v>0</v>
      </c>
      <c r="S365" s="7">
        <v>0</v>
      </c>
    </row>
    <row r="366" spans="2:19" x14ac:dyDescent="0.3">
      <c r="B366" s="74" t="s">
        <v>36</v>
      </c>
      <c r="C366" s="75" t="s">
        <v>327</v>
      </c>
      <c r="D366" s="76" t="s">
        <v>328</v>
      </c>
      <c r="E366" s="77" t="s">
        <v>14</v>
      </c>
      <c r="F366" s="76">
        <v>2024</v>
      </c>
      <c r="G366" s="78" t="s">
        <v>15</v>
      </c>
      <c r="H366" s="79"/>
      <c r="I366" s="79"/>
      <c r="J366" s="80">
        <f>IF($H$521=TRUE,H366*O366,IF($J$519&lt;168,H366*P366,IF($J$519&lt;336,H366*Q366,IF($J$519&lt;600,H366*R366,H366*S366))))</f>
        <v>0</v>
      </c>
      <c r="K366" s="51"/>
      <c r="L366" s="66"/>
      <c r="M366" s="7"/>
      <c r="N366" s="7"/>
      <c r="O366" s="7">
        <v>7.9</v>
      </c>
      <c r="P366" s="7">
        <v>8.9</v>
      </c>
      <c r="Q366" s="7">
        <v>8.7000000000000011</v>
      </c>
      <c r="R366" s="7">
        <v>8.5500000000000007</v>
      </c>
      <c r="S366" s="7">
        <v>8.35</v>
      </c>
    </row>
    <row r="367" spans="2:19" x14ac:dyDescent="0.3">
      <c r="B367" s="54" t="s">
        <v>29</v>
      </c>
      <c r="C367" s="17" t="s">
        <v>329</v>
      </c>
      <c r="D367" s="52" t="s">
        <v>330</v>
      </c>
      <c r="E367" s="18" t="s">
        <v>14</v>
      </c>
      <c r="F367" s="52">
        <v>2023</v>
      </c>
      <c r="G367" s="27" t="s">
        <v>15</v>
      </c>
      <c r="H367" s="19"/>
      <c r="I367" s="19"/>
      <c r="J367" s="20">
        <f>IF($H$521=TRUE,H367*O367,IF($J$519&lt;168,H367*P367,IF($J$519&lt;336,H367*Q367,IF($J$519&lt;600,H367*R367,H367*S367))))</f>
        <v>0</v>
      </c>
      <c r="K367" s="51"/>
      <c r="L367" s="66"/>
      <c r="M367" s="7"/>
      <c r="N367" s="7"/>
      <c r="O367" s="7">
        <v>9.9500000000000011</v>
      </c>
      <c r="P367" s="7">
        <v>10.950000000000001</v>
      </c>
      <c r="Q367" s="7">
        <v>10.750000000000002</v>
      </c>
      <c r="R367" s="7">
        <v>10.600000000000001</v>
      </c>
      <c r="S367" s="7">
        <v>10.4</v>
      </c>
    </row>
    <row r="368" spans="2:19" x14ac:dyDescent="0.3">
      <c r="B368" s="54" t="s">
        <v>29</v>
      </c>
      <c r="C368" s="17" t="s">
        <v>331</v>
      </c>
      <c r="D368" s="52" t="s">
        <v>332</v>
      </c>
      <c r="E368" s="18" t="s">
        <v>14</v>
      </c>
      <c r="F368" s="52">
        <v>2023</v>
      </c>
      <c r="G368" s="27" t="s">
        <v>15</v>
      </c>
      <c r="H368" s="19"/>
      <c r="I368" s="19"/>
      <c r="J368" s="20">
        <f>IF($H$521=TRUE,H368*O368,IF($J$519&lt;168,H368*P368,IF($J$519&lt;336,H368*Q368,IF($J$519&lt;600,H368*R368,H368*S368))))</f>
        <v>0</v>
      </c>
      <c r="K368" s="51"/>
      <c r="L368" s="66"/>
      <c r="M368" s="7"/>
      <c r="N368" s="7"/>
      <c r="O368" s="7">
        <v>13.5</v>
      </c>
      <c r="P368" s="7">
        <v>14.5</v>
      </c>
      <c r="Q368" s="7">
        <v>14.3</v>
      </c>
      <c r="R368" s="7">
        <v>14.15</v>
      </c>
      <c r="S368" s="7">
        <v>13.95</v>
      </c>
    </row>
    <row r="369" spans="2:35" x14ac:dyDescent="0.3">
      <c r="B369" s="54" t="s">
        <v>29</v>
      </c>
      <c r="C369" s="17" t="s">
        <v>331</v>
      </c>
      <c r="D369" s="52" t="s">
        <v>333</v>
      </c>
      <c r="E369" s="18" t="s">
        <v>14</v>
      </c>
      <c r="F369" s="52">
        <v>2023</v>
      </c>
      <c r="G369" s="27" t="s">
        <v>15</v>
      </c>
      <c r="H369" s="19"/>
      <c r="I369" s="19"/>
      <c r="J369" s="20">
        <f>IF($H$521=TRUE,H369*O369,IF($J$519&lt;168,H369*P369,IF($J$519&lt;336,H369*Q369,IF($J$519&lt;600,H369*R369,H369*S369))))</f>
        <v>0</v>
      </c>
      <c r="K369" s="51"/>
      <c r="L369" s="66"/>
      <c r="M369" s="7"/>
      <c r="N369" s="7"/>
      <c r="O369" s="7">
        <v>14.700000000000001</v>
      </c>
      <c r="P369" s="7">
        <v>15.700000000000001</v>
      </c>
      <c r="Q369" s="7">
        <v>15.500000000000002</v>
      </c>
      <c r="R369" s="7">
        <v>15.350000000000001</v>
      </c>
      <c r="S369" s="7">
        <v>15.15</v>
      </c>
    </row>
    <row r="370" spans="2:35" x14ac:dyDescent="0.3">
      <c r="B370" s="54" t="s">
        <v>29</v>
      </c>
      <c r="C370" s="17" t="s">
        <v>334</v>
      </c>
      <c r="D370" s="52" t="s">
        <v>335</v>
      </c>
      <c r="E370" s="18" t="s">
        <v>14</v>
      </c>
      <c r="F370" s="52">
        <v>2023</v>
      </c>
      <c r="G370" s="27" t="s">
        <v>15</v>
      </c>
      <c r="H370" s="19"/>
      <c r="I370" s="19"/>
      <c r="J370" s="20">
        <f>IF($H$521=TRUE,H370*O370,IF($J$519&lt;168,H370*P370,IF($J$519&lt;336,H370*Q370,IF($J$519&lt;600,H370*R370,H370*S370))))</f>
        <v>0</v>
      </c>
      <c r="K370" s="51"/>
      <c r="L370" s="66"/>
      <c r="M370" s="7"/>
      <c r="N370" s="7"/>
      <c r="O370" s="7">
        <v>14.75</v>
      </c>
      <c r="P370" s="7">
        <v>15.75</v>
      </c>
      <c r="Q370" s="7">
        <v>15.55</v>
      </c>
      <c r="R370" s="7">
        <v>15.4</v>
      </c>
      <c r="S370" s="7">
        <v>15.2</v>
      </c>
    </row>
    <row r="371" spans="2:35" x14ac:dyDescent="0.3">
      <c r="B371" s="54" t="s">
        <v>29</v>
      </c>
      <c r="C371" s="17" t="s">
        <v>331</v>
      </c>
      <c r="D371" s="52" t="s">
        <v>336</v>
      </c>
      <c r="E371" s="18" t="s">
        <v>14</v>
      </c>
      <c r="F371" s="52">
        <v>2022</v>
      </c>
      <c r="G371" s="27" t="s">
        <v>15</v>
      </c>
      <c r="H371" s="19"/>
      <c r="I371" s="19"/>
      <c r="J371" s="20">
        <f>IF($H$521=TRUE,H371*O371,IF($J$519&lt;168,H371*P371,IF($J$519&lt;336,H371*Q371,IF($J$519&lt;600,H371*R371,H371*S371))))</f>
        <v>0</v>
      </c>
      <c r="K371" s="51"/>
      <c r="L371" s="66"/>
      <c r="M371" s="7"/>
      <c r="N371" s="7"/>
      <c r="O371" s="7">
        <v>15.9</v>
      </c>
      <c r="P371" s="7">
        <v>16.899999999999999</v>
      </c>
      <c r="Q371" s="7">
        <v>16.7</v>
      </c>
      <c r="R371" s="7">
        <v>16.549999999999997</v>
      </c>
      <c r="S371" s="7">
        <v>16.349999999999998</v>
      </c>
    </row>
    <row r="372" spans="2:35" x14ac:dyDescent="0.3">
      <c r="B372" s="54" t="s">
        <v>29</v>
      </c>
      <c r="C372" s="17" t="s">
        <v>331</v>
      </c>
      <c r="D372" s="52" t="s">
        <v>337</v>
      </c>
      <c r="E372" s="18" t="s">
        <v>14</v>
      </c>
      <c r="F372" s="52">
        <v>2022</v>
      </c>
      <c r="G372" s="27" t="s">
        <v>15</v>
      </c>
      <c r="H372" s="19"/>
      <c r="I372" s="19"/>
      <c r="J372" s="20">
        <f>IF($H$521=TRUE,H372*O372,IF($J$519&lt;168,H372*P372,IF($J$519&lt;336,H372*Q372,IF($J$519&lt;600,H372*R372,H372*S372))))</f>
        <v>0</v>
      </c>
      <c r="K372" s="51"/>
      <c r="L372" s="66"/>
      <c r="M372" s="7"/>
      <c r="N372" s="7"/>
      <c r="O372" s="7">
        <v>16.75</v>
      </c>
      <c r="P372" s="7">
        <v>17.75</v>
      </c>
      <c r="Q372" s="7">
        <v>17.55</v>
      </c>
      <c r="R372" s="7">
        <v>17.399999999999999</v>
      </c>
      <c r="S372" s="7">
        <v>17.2</v>
      </c>
    </row>
    <row r="373" spans="2:35" x14ac:dyDescent="0.3">
      <c r="B373" s="54" t="s">
        <v>29</v>
      </c>
      <c r="C373" s="17" t="s">
        <v>338</v>
      </c>
      <c r="D373" s="52" t="s">
        <v>339</v>
      </c>
      <c r="E373" s="18" t="s">
        <v>14</v>
      </c>
      <c r="F373" s="52">
        <v>2022</v>
      </c>
      <c r="G373" s="27" t="s">
        <v>15</v>
      </c>
      <c r="H373" s="19"/>
      <c r="I373" s="63"/>
      <c r="J373" s="20">
        <f>IF($H$521=TRUE,H373*O373,IF($J$519&lt;168,H373*P373,IF($J$519&lt;336,H373*Q373,IF($J$519&lt;600,H373*R373,H373*S373))))</f>
        <v>0</v>
      </c>
      <c r="K373" s="51"/>
      <c r="L373" s="66"/>
      <c r="M373" s="7"/>
      <c r="N373" s="7"/>
      <c r="O373" s="7">
        <v>20.400000000000002</v>
      </c>
      <c r="P373" s="7">
        <v>21.400000000000002</v>
      </c>
      <c r="Q373" s="7">
        <v>21.200000000000003</v>
      </c>
      <c r="R373" s="7">
        <v>21.05</v>
      </c>
      <c r="S373" s="7">
        <v>20.85</v>
      </c>
    </row>
    <row r="374" spans="2:35" x14ac:dyDescent="0.3">
      <c r="B374" s="54" t="s">
        <v>29</v>
      </c>
      <c r="C374" s="17" t="s">
        <v>338</v>
      </c>
      <c r="D374" s="52" t="s">
        <v>340</v>
      </c>
      <c r="E374" s="18" t="s">
        <v>14</v>
      </c>
      <c r="F374" s="52">
        <v>2022</v>
      </c>
      <c r="G374" s="27" t="s">
        <v>15</v>
      </c>
      <c r="H374" s="19"/>
      <c r="I374" s="19"/>
      <c r="J374" s="20">
        <f>IF($H$521=TRUE,H374*O374,IF($J$519&lt;168,H374*P374,IF($J$519&lt;336,H374*Q374,IF($J$519&lt;600,H374*R374,H374*S374))))</f>
        <v>0</v>
      </c>
      <c r="K374" s="51"/>
      <c r="L374" s="66"/>
      <c r="M374" s="7"/>
      <c r="N374" s="7"/>
      <c r="O374" s="7">
        <v>21.75</v>
      </c>
      <c r="P374" s="7">
        <v>22.75</v>
      </c>
      <c r="Q374" s="7">
        <v>22.55</v>
      </c>
      <c r="R374" s="7">
        <v>22.4</v>
      </c>
      <c r="S374" s="7">
        <v>22.2</v>
      </c>
    </row>
    <row r="375" spans="2:35" s="41" customFormat="1" ht="23.1" customHeight="1" x14ac:dyDescent="0.45">
      <c r="B375" s="69">
        <v>35</v>
      </c>
      <c r="C375" s="69" t="s">
        <v>341</v>
      </c>
      <c r="D375" s="84"/>
      <c r="E375" s="70"/>
      <c r="F375" s="70"/>
      <c r="G375" s="70"/>
      <c r="H375" s="72">
        <f>SUM(H376:H386)</f>
        <v>0</v>
      </c>
      <c r="I375" s="72">
        <f>SUM(I376:I386)</f>
        <v>0</v>
      </c>
      <c r="J375" s="83"/>
      <c r="K375" s="51"/>
      <c r="L375" s="66"/>
      <c r="M375" s="7"/>
      <c r="N375" s="7"/>
      <c r="O375" s="7"/>
      <c r="P375" s="7"/>
      <c r="Q375" s="7"/>
      <c r="R375" s="7"/>
      <c r="S375" s="7"/>
      <c r="T375" s="67"/>
      <c r="U375" s="67"/>
      <c r="V375" s="67"/>
      <c r="W375" s="67"/>
      <c r="X375" s="67"/>
      <c r="Y375" s="67"/>
      <c r="Z375" s="67"/>
      <c r="AA375" s="67"/>
      <c r="AB375" s="50"/>
      <c r="AC375" s="50"/>
      <c r="AD375" s="50"/>
      <c r="AE375" s="50"/>
      <c r="AF375" s="50"/>
      <c r="AG375" s="50"/>
      <c r="AH375" s="50"/>
      <c r="AI375" s="50"/>
    </row>
    <row r="376" spans="2:35" x14ac:dyDescent="0.3">
      <c r="B376" s="74" t="s">
        <v>36</v>
      </c>
      <c r="C376" s="75" t="s">
        <v>342</v>
      </c>
      <c r="D376" s="76" t="s">
        <v>11</v>
      </c>
      <c r="E376" s="77" t="s">
        <v>14</v>
      </c>
      <c r="F376" s="76">
        <v>2023</v>
      </c>
      <c r="G376" s="78" t="s">
        <v>15</v>
      </c>
      <c r="H376" s="79"/>
      <c r="I376" s="79"/>
      <c r="J376" s="80">
        <f>IF($H$521=TRUE,H376*O376,IF($J$519&lt;168,H376*P376,IF($J$519&lt;336,H376*Q376,IF($J$519&lt;600,H376*R376,H376*S376))))</f>
        <v>0</v>
      </c>
      <c r="K376" s="51"/>
      <c r="L376" s="66"/>
      <c r="M376" s="7"/>
      <c r="N376" s="7"/>
      <c r="O376" s="7">
        <v>17.650000000000002</v>
      </c>
      <c r="P376" s="7">
        <v>18.650000000000002</v>
      </c>
      <c r="Q376" s="7">
        <v>18.450000000000003</v>
      </c>
      <c r="R376" s="7">
        <v>18.3</v>
      </c>
      <c r="S376" s="7">
        <v>18.100000000000001</v>
      </c>
    </row>
    <row r="377" spans="2:35" x14ac:dyDescent="0.3">
      <c r="B377" s="54" t="s">
        <v>36</v>
      </c>
      <c r="C377" s="17" t="s">
        <v>343</v>
      </c>
      <c r="D377" s="52" t="s">
        <v>344</v>
      </c>
      <c r="E377" s="18" t="s">
        <v>14</v>
      </c>
      <c r="F377" s="52">
        <v>2023</v>
      </c>
      <c r="G377" s="27" t="s">
        <v>21</v>
      </c>
      <c r="H377" s="19"/>
      <c r="I377" s="19"/>
      <c r="J377" s="20">
        <f>IF($H$521=TRUE,H377*O377,IF($J$519&lt;168,H377*P377,IF($J$519&lt;336,H377*Q377,IF($J$519&lt;600,H377*R377,H377*S377))))</f>
        <v>0</v>
      </c>
      <c r="K377" s="51"/>
      <c r="L377" s="66"/>
      <c r="M377" s="7"/>
      <c r="N377" s="7"/>
      <c r="O377" s="7">
        <v>13.850000000000001</v>
      </c>
      <c r="P377" s="7">
        <v>14.850000000000001</v>
      </c>
      <c r="Q377" s="7">
        <v>14.650000000000002</v>
      </c>
      <c r="R377" s="7">
        <v>14.500000000000002</v>
      </c>
      <c r="S377" s="7">
        <v>14.3</v>
      </c>
    </row>
    <row r="378" spans="2:35" x14ac:dyDescent="0.3">
      <c r="B378" s="54" t="s">
        <v>36</v>
      </c>
      <c r="C378" s="17" t="s">
        <v>343</v>
      </c>
      <c r="D378" s="52" t="s">
        <v>345</v>
      </c>
      <c r="E378" s="18" t="s">
        <v>14</v>
      </c>
      <c r="F378" s="52">
        <v>2023</v>
      </c>
      <c r="G378" s="27" t="s">
        <v>21</v>
      </c>
      <c r="H378" s="19"/>
      <c r="I378" s="19"/>
      <c r="J378" s="20">
        <f>IF($H$521=TRUE,H378*O378,IF($J$519&lt;168,H378*P378,IF($J$519&lt;336,H378*Q378,IF($J$519&lt;600,H378*R378,H378*S378))))</f>
        <v>0</v>
      </c>
      <c r="K378" s="51"/>
      <c r="L378" s="66"/>
      <c r="M378" s="7"/>
      <c r="N378" s="7"/>
      <c r="O378" s="7">
        <v>14.5</v>
      </c>
      <c r="P378" s="7">
        <v>15.5</v>
      </c>
      <c r="Q378" s="7">
        <v>15.3</v>
      </c>
      <c r="R378" s="7">
        <v>15.15</v>
      </c>
      <c r="S378" s="7">
        <v>14.95</v>
      </c>
    </row>
    <row r="379" spans="2:35" x14ac:dyDescent="0.3">
      <c r="B379" s="54" t="s">
        <v>36</v>
      </c>
      <c r="C379" s="17" t="s">
        <v>346</v>
      </c>
      <c r="D379" s="52" t="s">
        <v>347</v>
      </c>
      <c r="E379" s="18" t="s">
        <v>14</v>
      </c>
      <c r="F379" s="52">
        <v>2023</v>
      </c>
      <c r="G379" s="27" t="s">
        <v>21</v>
      </c>
      <c r="H379" s="19"/>
      <c r="I379" s="19"/>
      <c r="J379" s="20">
        <f>IF($H$521=TRUE,H379*O379,IF($J$519&lt;168,H379*P379,IF($J$519&lt;336,H379*Q379,IF($J$519&lt;600,H379*R379,H379*S379))))</f>
        <v>0</v>
      </c>
      <c r="K379" s="51"/>
      <c r="L379" s="66"/>
      <c r="M379" s="7"/>
      <c r="N379" s="7"/>
      <c r="O379" s="7">
        <v>18.3</v>
      </c>
      <c r="P379" s="7">
        <v>19.3</v>
      </c>
      <c r="Q379" s="7">
        <v>19.100000000000001</v>
      </c>
      <c r="R379" s="7">
        <v>18.95</v>
      </c>
      <c r="S379" s="7">
        <v>18.75</v>
      </c>
    </row>
    <row r="380" spans="2:35" x14ac:dyDescent="0.3">
      <c r="B380" s="54" t="s">
        <v>36</v>
      </c>
      <c r="C380" s="17" t="s">
        <v>346</v>
      </c>
      <c r="D380" s="52" t="s">
        <v>348</v>
      </c>
      <c r="E380" s="18" t="s">
        <v>14</v>
      </c>
      <c r="F380" s="52">
        <v>2023</v>
      </c>
      <c r="G380" s="27" t="s">
        <v>21</v>
      </c>
      <c r="H380" s="19"/>
      <c r="I380" s="19"/>
      <c r="J380" s="20">
        <f>IF($H$521=TRUE,H380*O380,IF($J$519&lt;168,H380*P380,IF($J$519&lt;336,H380*Q380,IF($J$519&lt;600,H380*R380,H380*S380))))</f>
        <v>0</v>
      </c>
      <c r="K380" s="51"/>
      <c r="L380" s="66"/>
      <c r="M380" s="7"/>
      <c r="N380" s="7"/>
      <c r="O380" s="7">
        <v>19.5</v>
      </c>
      <c r="P380" s="7">
        <v>20.5</v>
      </c>
      <c r="Q380" s="7">
        <v>20.3</v>
      </c>
      <c r="R380" s="7">
        <v>20.149999999999999</v>
      </c>
      <c r="S380" s="7">
        <v>19.95</v>
      </c>
    </row>
    <row r="381" spans="2:35" x14ac:dyDescent="0.3">
      <c r="B381" s="54" t="s">
        <v>36</v>
      </c>
      <c r="C381" s="17" t="s">
        <v>342</v>
      </c>
      <c r="D381" s="52" t="s">
        <v>554</v>
      </c>
      <c r="E381" s="18" t="s">
        <v>14</v>
      </c>
      <c r="F381" s="52">
        <v>2023</v>
      </c>
      <c r="G381" s="27" t="s">
        <v>21</v>
      </c>
      <c r="H381" s="19"/>
      <c r="I381" s="19"/>
      <c r="J381" s="20">
        <f>IF($H$521=TRUE,H381*O381,IF($J$519&lt;168,H381*P381,IF($J$519&lt;336,H381*Q381,IF($J$519&lt;600,H381*R381,H381*S381))))</f>
        <v>0</v>
      </c>
      <c r="K381" s="51"/>
      <c r="L381" s="66"/>
      <c r="M381" s="7"/>
      <c r="N381" s="7"/>
      <c r="O381" s="7">
        <v>17.650000000000002</v>
      </c>
      <c r="P381" s="7">
        <v>18.650000000000002</v>
      </c>
      <c r="Q381" s="7">
        <v>18.450000000000003</v>
      </c>
      <c r="R381" s="7">
        <v>18.3</v>
      </c>
      <c r="S381" s="7">
        <v>18.100000000000001</v>
      </c>
    </row>
    <row r="382" spans="2:35" x14ac:dyDescent="0.3">
      <c r="B382" s="54" t="s">
        <v>29</v>
      </c>
      <c r="C382" s="17" t="s">
        <v>342</v>
      </c>
      <c r="D382" s="52" t="s">
        <v>349</v>
      </c>
      <c r="E382" s="18" t="s">
        <v>14</v>
      </c>
      <c r="F382" s="52">
        <v>2022</v>
      </c>
      <c r="G382" s="27" t="s">
        <v>21</v>
      </c>
      <c r="H382" s="19"/>
      <c r="I382" s="19"/>
      <c r="J382" s="20">
        <f>IF($H$521=TRUE,H382*O382,IF($J$519&lt;168,H382*P382,IF($J$519&lt;336,H382*Q382,IF($J$519&lt;600,H382*R382,H382*S382))))</f>
        <v>0</v>
      </c>
      <c r="K382" s="51"/>
      <c r="L382" s="66"/>
      <c r="M382" s="7"/>
      <c r="N382" s="7"/>
      <c r="O382" s="7">
        <v>19.55</v>
      </c>
      <c r="P382" s="7">
        <v>20.55</v>
      </c>
      <c r="Q382" s="7">
        <v>20.350000000000001</v>
      </c>
      <c r="R382" s="7">
        <v>20.2</v>
      </c>
      <c r="S382" s="7">
        <v>20</v>
      </c>
    </row>
    <row r="383" spans="2:35" x14ac:dyDescent="0.3">
      <c r="B383" s="54" t="s">
        <v>29</v>
      </c>
      <c r="C383" s="17" t="s">
        <v>342</v>
      </c>
      <c r="D383" s="52" t="s">
        <v>350</v>
      </c>
      <c r="E383" s="18" t="s">
        <v>14</v>
      </c>
      <c r="F383" s="52">
        <v>2022</v>
      </c>
      <c r="G383" s="27" t="s">
        <v>21</v>
      </c>
      <c r="H383" s="19"/>
      <c r="I383" s="19"/>
      <c r="J383" s="20">
        <f>IF($H$521=TRUE,H383*O383,IF($J$519&lt;168,H383*P383,IF($J$519&lt;336,H383*Q383,IF($J$519&lt;600,H383*R383,H383*S383))))</f>
        <v>0</v>
      </c>
      <c r="K383" s="51"/>
      <c r="L383" s="66"/>
      <c r="M383" s="7"/>
      <c r="N383" s="7"/>
      <c r="O383" s="7">
        <v>20.8</v>
      </c>
      <c r="P383" s="7">
        <v>21.8</v>
      </c>
      <c r="Q383" s="7">
        <v>21.6</v>
      </c>
      <c r="R383" s="7">
        <v>21.45</v>
      </c>
      <c r="S383" s="7">
        <v>21.25</v>
      </c>
    </row>
    <row r="384" spans="2:35" x14ac:dyDescent="0.3">
      <c r="B384" s="54" t="s">
        <v>29</v>
      </c>
      <c r="C384" s="17" t="s">
        <v>346</v>
      </c>
      <c r="D384" s="52" t="s">
        <v>351</v>
      </c>
      <c r="E384" s="18" t="s">
        <v>14</v>
      </c>
      <c r="F384" s="52">
        <v>2022</v>
      </c>
      <c r="G384" s="27" t="s">
        <v>21</v>
      </c>
      <c r="H384" s="19"/>
      <c r="I384" s="19"/>
      <c r="J384" s="20">
        <f>IF($H$521=TRUE,H384*O384,IF($J$519&lt;168,H384*P384,IF($J$519&lt;336,H384*Q384,IF($J$519&lt;600,H384*R384,H384*S384))))</f>
        <v>0</v>
      </c>
      <c r="K384" s="51"/>
      <c r="L384" s="66"/>
      <c r="M384" s="7"/>
      <c r="N384" s="7"/>
      <c r="O384" s="7">
        <v>21.5</v>
      </c>
      <c r="P384" s="7">
        <v>22.5</v>
      </c>
      <c r="Q384" s="7">
        <v>22.3</v>
      </c>
      <c r="R384" s="7">
        <v>22.15</v>
      </c>
      <c r="S384" s="7">
        <v>21.95</v>
      </c>
    </row>
    <row r="385" spans="2:35" x14ac:dyDescent="0.3">
      <c r="B385" s="54" t="s">
        <v>36</v>
      </c>
      <c r="C385" s="17" t="s">
        <v>352</v>
      </c>
      <c r="D385" s="52" t="s">
        <v>11</v>
      </c>
      <c r="E385" s="18" t="s">
        <v>14</v>
      </c>
      <c r="F385" s="52">
        <v>2023</v>
      </c>
      <c r="G385" s="27" t="s">
        <v>21</v>
      </c>
      <c r="H385" s="19"/>
      <c r="I385" s="19"/>
      <c r="J385" s="20">
        <f>IF($H$521=TRUE,H385*O385,IF($J$519&lt;168,H385*P385,IF($J$519&lt;336,H385*Q385,IF($J$519&lt;600,H385*R385,H385*S385))))</f>
        <v>0</v>
      </c>
      <c r="K385" s="51"/>
      <c r="L385" s="66"/>
      <c r="M385" s="7"/>
      <c r="N385" s="7"/>
      <c r="O385" s="7">
        <v>29</v>
      </c>
      <c r="P385" s="7">
        <v>30</v>
      </c>
      <c r="Q385" s="7">
        <v>29.8</v>
      </c>
      <c r="R385" s="7">
        <v>29.65</v>
      </c>
      <c r="S385" s="7">
        <v>29.45</v>
      </c>
    </row>
    <row r="386" spans="2:35" x14ac:dyDescent="0.3">
      <c r="B386" s="54" t="s">
        <v>29</v>
      </c>
      <c r="C386" s="17" t="s">
        <v>353</v>
      </c>
      <c r="D386" s="52" t="s">
        <v>354</v>
      </c>
      <c r="E386" s="18" t="s">
        <v>14</v>
      </c>
      <c r="F386" s="52">
        <v>2022</v>
      </c>
      <c r="G386" s="27" t="s">
        <v>21</v>
      </c>
      <c r="H386" s="19"/>
      <c r="I386" s="19"/>
      <c r="J386" s="20">
        <f>IF($H$521=TRUE,H386*O386,IF($J$519&lt;168,H386*P386,IF($J$519&lt;336,H386*Q386,IF($J$519&lt;600,H386*R386,H386*S386))))</f>
        <v>0</v>
      </c>
      <c r="K386" s="51"/>
      <c r="L386" s="66"/>
      <c r="M386" s="7"/>
      <c r="N386" s="7"/>
      <c r="O386" s="7">
        <v>30.900000000000002</v>
      </c>
      <c r="P386" s="7">
        <v>31.900000000000002</v>
      </c>
      <c r="Q386" s="7">
        <v>31.700000000000003</v>
      </c>
      <c r="R386" s="7">
        <v>31.55</v>
      </c>
      <c r="S386" s="7">
        <v>31.35</v>
      </c>
    </row>
    <row r="387" spans="2:35" s="41" customFormat="1" ht="21.6" x14ac:dyDescent="0.45">
      <c r="B387" s="69">
        <v>36</v>
      </c>
      <c r="C387" s="69" t="s">
        <v>355</v>
      </c>
      <c r="D387" s="84"/>
      <c r="E387" s="70"/>
      <c r="F387" s="70"/>
      <c r="G387" s="70"/>
      <c r="H387" s="72" cm="1">
        <f t="array" ref="H387">SUM(H388:H401+H392)</f>
        <v>0</v>
      </c>
      <c r="I387" s="72" cm="1">
        <f t="array" ref="I387">SUM(I388:I401+I392)</f>
        <v>0</v>
      </c>
      <c r="J387" s="83"/>
      <c r="K387" s="51"/>
      <c r="L387" s="66"/>
      <c r="M387" s="7"/>
      <c r="N387" s="7"/>
      <c r="O387" s="7"/>
      <c r="P387" s="7"/>
      <c r="Q387" s="7"/>
      <c r="R387" s="7"/>
      <c r="S387" s="7"/>
      <c r="T387" s="67"/>
      <c r="U387" s="67"/>
      <c r="V387" s="67"/>
      <c r="W387" s="67"/>
      <c r="X387" s="67"/>
      <c r="Y387" s="67"/>
      <c r="Z387" s="67"/>
      <c r="AA387" s="67"/>
      <c r="AB387" s="50"/>
      <c r="AC387" s="50"/>
      <c r="AD387" s="50"/>
      <c r="AE387" s="50"/>
      <c r="AF387" s="50"/>
      <c r="AG387" s="50"/>
      <c r="AH387" s="50"/>
      <c r="AI387" s="50"/>
    </row>
    <row r="388" spans="2:35" ht="16.2" x14ac:dyDescent="0.35">
      <c r="B388" s="86"/>
      <c r="C388" s="87" t="s">
        <v>356</v>
      </c>
      <c r="D388" s="77"/>
      <c r="E388" s="75"/>
      <c r="F388" s="77"/>
      <c r="G388" s="75"/>
      <c r="H388" s="88"/>
      <c r="I388" s="88"/>
      <c r="J388" s="89"/>
      <c r="K388" s="51"/>
      <c r="L388" s="66"/>
      <c r="M388" s="7"/>
      <c r="N388" s="7"/>
      <c r="O388" s="7"/>
      <c r="P388" s="7"/>
      <c r="Q388" s="7"/>
      <c r="R388" s="7"/>
      <c r="S388" s="60"/>
      <c r="AB388" s="3"/>
      <c r="AC388" s="3"/>
      <c r="AD388" s="3"/>
      <c r="AE388" s="3"/>
      <c r="AF388" s="3"/>
      <c r="AG388" s="3"/>
      <c r="AH388" s="3"/>
      <c r="AI388" s="3"/>
    </row>
    <row r="389" spans="2:35" x14ac:dyDescent="0.3">
      <c r="B389" s="54" t="s">
        <v>29</v>
      </c>
      <c r="C389" s="17" t="s">
        <v>357</v>
      </c>
      <c r="D389" s="52" t="s">
        <v>11</v>
      </c>
      <c r="E389" s="18" t="s">
        <v>14</v>
      </c>
      <c r="F389" s="52">
        <v>2022</v>
      </c>
      <c r="G389" s="27" t="s">
        <v>21</v>
      </c>
      <c r="H389" s="19"/>
      <c r="I389" s="19"/>
      <c r="J389" s="20">
        <f>IF($H$521=TRUE,H389*O389,IF($J$519&lt;168,H389*P389,IF($J$519&lt;336,H389*Q389,IF($J$519&lt;600,H389*R389,H389*S389))))</f>
        <v>0</v>
      </c>
      <c r="K389" s="51"/>
      <c r="L389" s="66"/>
      <c r="M389" s="7"/>
      <c r="N389" s="7"/>
      <c r="O389" s="7">
        <v>10.700000000000001</v>
      </c>
      <c r="P389" s="7">
        <v>11.700000000000001</v>
      </c>
      <c r="Q389" s="7">
        <v>11.500000000000002</v>
      </c>
      <c r="R389" s="7">
        <v>11.350000000000001</v>
      </c>
      <c r="S389" s="7">
        <v>11.15</v>
      </c>
    </row>
    <row r="390" spans="2:35" x14ac:dyDescent="0.3">
      <c r="B390" s="54" t="s">
        <v>29</v>
      </c>
      <c r="C390" s="17" t="s">
        <v>358</v>
      </c>
      <c r="D390" s="52" t="s">
        <v>359</v>
      </c>
      <c r="E390" s="18" t="s">
        <v>14</v>
      </c>
      <c r="F390" s="52">
        <v>2023</v>
      </c>
      <c r="G390" s="27" t="s">
        <v>21</v>
      </c>
      <c r="H390" s="19"/>
      <c r="I390" s="19"/>
      <c r="J390" s="20">
        <f>IF($H$521=TRUE,H390*O390,IF($J$519&lt;168,H390*P390,IF($J$519&lt;336,H390*Q390,IF($J$519&lt;600,H390*R390,H390*S390))))</f>
        <v>0</v>
      </c>
      <c r="K390" s="51"/>
      <c r="L390" s="66"/>
      <c r="M390" s="7"/>
      <c r="N390" s="7"/>
      <c r="O390" s="7">
        <v>16.400000000000002</v>
      </c>
      <c r="P390" s="7">
        <v>17.400000000000002</v>
      </c>
      <c r="Q390" s="7">
        <v>17.200000000000003</v>
      </c>
      <c r="R390" s="7">
        <v>17.05</v>
      </c>
      <c r="S390" s="7">
        <v>16.850000000000001</v>
      </c>
    </row>
    <row r="391" spans="2:35" x14ac:dyDescent="0.3">
      <c r="B391" s="54" t="s">
        <v>29</v>
      </c>
      <c r="C391" s="17" t="s">
        <v>504</v>
      </c>
      <c r="D391" s="52" t="s">
        <v>505</v>
      </c>
      <c r="E391" s="18" t="s">
        <v>14</v>
      </c>
      <c r="F391" s="52">
        <v>2022</v>
      </c>
      <c r="G391" s="27" t="s">
        <v>21</v>
      </c>
      <c r="H391" s="19"/>
      <c r="I391" s="19"/>
      <c r="J391" s="20">
        <f>IF($H$521=TRUE,H391*O391,IF($J$519&lt;168,H391*P391,IF($J$519&lt;336,H391*Q391,IF($J$519&lt;600,H391*R391,H391*S391))))</f>
        <v>0</v>
      </c>
      <c r="K391" s="51"/>
      <c r="L391" s="66"/>
      <c r="M391" s="7"/>
      <c r="N391" s="7"/>
      <c r="O391" s="7">
        <v>26.150000000000002</v>
      </c>
      <c r="P391" s="7">
        <v>27.150000000000002</v>
      </c>
      <c r="Q391" s="7">
        <v>26.950000000000003</v>
      </c>
      <c r="R391" s="7">
        <v>26.8</v>
      </c>
      <c r="S391" s="7">
        <v>26.6</v>
      </c>
    </row>
    <row r="392" spans="2:35" x14ac:dyDescent="0.3">
      <c r="B392" s="54" t="s">
        <v>29</v>
      </c>
      <c r="C392" s="17" t="s">
        <v>504</v>
      </c>
      <c r="D392" s="52" t="s">
        <v>505</v>
      </c>
      <c r="E392" s="18" t="s">
        <v>39</v>
      </c>
      <c r="F392" s="52">
        <v>2022</v>
      </c>
      <c r="G392" s="27" t="s">
        <v>21</v>
      </c>
      <c r="H392" s="19"/>
      <c r="I392" s="19"/>
      <c r="J392" s="20">
        <f>IF($H$521=TRUE,H392*O392,IF($J$519&lt;168,H392*P392,IF($J$519&lt;336,H392*Q392,IF($J$519&lt;600,H392*R392,H392*S392))))</f>
        <v>0</v>
      </c>
      <c r="K392" s="51"/>
      <c r="L392" s="66"/>
      <c r="M392" s="7"/>
      <c r="N392" s="7"/>
      <c r="O392" s="7">
        <v>55.75</v>
      </c>
      <c r="P392" s="7">
        <v>57.75</v>
      </c>
      <c r="Q392" s="7">
        <v>57.35</v>
      </c>
      <c r="R392" s="7">
        <v>57.05</v>
      </c>
      <c r="S392" s="7">
        <v>56.65</v>
      </c>
    </row>
    <row r="393" spans="2:35" ht="16.2" x14ac:dyDescent="0.35">
      <c r="B393" s="16"/>
      <c r="C393" s="65" t="s">
        <v>360</v>
      </c>
      <c r="D393" s="18"/>
      <c r="E393" s="17"/>
      <c r="F393" s="18"/>
      <c r="G393" s="17"/>
      <c r="H393" s="42"/>
      <c r="I393" s="42"/>
      <c r="J393" s="43"/>
      <c r="K393" s="51"/>
      <c r="L393" s="66"/>
      <c r="M393" s="7"/>
      <c r="N393" s="7"/>
      <c r="O393" s="7"/>
      <c r="P393" s="7"/>
      <c r="Q393" s="7"/>
      <c r="R393" s="7"/>
      <c r="S393" s="60"/>
      <c r="AB393" s="3"/>
      <c r="AC393" s="3"/>
      <c r="AD393" s="3"/>
      <c r="AE393" s="3"/>
      <c r="AF393" s="3"/>
      <c r="AG393" s="3"/>
      <c r="AH393" s="3"/>
      <c r="AI393" s="3"/>
    </row>
    <row r="394" spans="2:35" x14ac:dyDescent="0.3">
      <c r="B394" s="54" t="s">
        <v>11</v>
      </c>
      <c r="C394" s="17" t="s">
        <v>361</v>
      </c>
      <c r="D394" s="52" t="s">
        <v>11</v>
      </c>
      <c r="E394" s="18" t="s">
        <v>14</v>
      </c>
      <c r="F394" s="52">
        <v>2022</v>
      </c>
      <c r="G394" s="27" t="s">
        <v>15</v>
      </c>
      <c r="H394" s="19"/>
      <c r="I394" s="19"/>
      <c r="J394" s="20">
        <f>IF($H$521=TRUE,H394*O394,IF($J$519&lt;168,H394*P394,IF($J$519&lt;336,H394*Q394,IF($J$519&lt;600,H394*R394,H394*S394))))</f>
        <v>0</v>
      </c>
      <c r="K394" s="51"/>
      <c r="L394" s="66"/>
      <c r="M394" s="7"/>
      <c r="N394" s="7"/>
      <c r="O394" s="7">
        <v>15.5</v>
      </c>
      <c r="P394" s="7">
        <v>16.5</v>
      </c>
      <c r="Q394" s="7">
        <v>16.3</v>
      </c>
      <c r="R394" s="7">
        <v>16.149999999999999</v>
      </c>
      <c r="S394" s="7">
        <v>15.95</v>
      </c>
    </row>
    <row r="395" spans="2:35" x14ac:dyDescent="0.3">
      <c r="B395" s="54" t="s">
        <v>11</v>
      </c>
      <c r="C395" s="17" t="s">
        <v>362</v>
      </c>
      <c r="D395" s="52" t="s">
        <v>11</v>
      </c>
      <c r="E395" s="18" t="s">
        <v>14</v>
      </c>
      <c r="F395" s="52">
        <v>2024</v>
      </c>
      <c r="G395" s="27" t="s">
        <v>15</v>
      </c>
      <c r="H395" s="19"/>
      <c r="I395" s="19"/>
      <c r="J395" s="20">
        <f>IF($H$521=TRUE,H395*O395,IF($J$519&lt;168,H395*P395,IF($J$519&lt;336,H395*Q395,IF($J$519&lt;600,H395*R395,H395*S395))))</f>
        <v>0</v>
      </c>
      <c r="K395" s="51"/>
      <c r="L395" s="66"/>
      <c r="M395" s="7"/>
      <c r="N395" s="7"/>
      <c r="O395" s="7">
        <v>21.450000000000003</v>
      </c>
      <c r="P395" s="7">
        <v>22.450000000000003</v>
      </c>
      <c r="Q395" s="7">
        <v>22.250000000000004</v>
      </c>
      <c r="R395" s="7">
        <v>22.1</v>
      </c>
      <c r="S395" s="7">
        <v>21.900000000000002</v>
      </c>
    </row>
    <row r="396" spans="2:35" x14ac:dyDescent="0.3">
      <c r="B396" s="54" t="s">
        <v>11</v>
      </c>
      <c r="C396" s="17" t="s">
        <v>363</v>
      </c>
      <c r="D396" s="52" t="s">
        <v>364</v>
      </c>
      <c r="E396" s="18" t="s">
        <v>14</v>
      </c>
      <c r="F396" s="52">
        <v>2023</v>
      </c>
      <c r="G396" s="27" t="s">
        <v>15</v>
      </c>
      <c r="H396" s="19"/>
      <c r="I396" s="19"/>
      <c r="J396" s="20">
        <f>IF($H$521=TRUE,H396*O396,IF($J$519&lt;168,H396*P396,IF($J$519&lt;336,H396*Q396,IF($J$519&lt;600,H396*R396,H396*S396))))</f>
        <v>0</v>
      </c>
      <c r="K396" s="51"/>
      <c r="L396" s="66"/>
      <c r="M396" s="7"/>
      <c r="N396" s="7"/>
      <c r="O396" s="7">
        <v>47.400000000000006</v>
      </c>
      <c r="P396" s="7">
        <v>48.400000000000006</v>
      </c>
      <c r="Q396" s="7">
        <v>48.2</v>
      </c>
      <c r="R396" s="7">
        <v>48.050000000000004</v>
      </c>
      <c r="S396" s="7">
        <v>47.850000000000009</v>
      </c>
    </row>
    <row r="397" spans="2:35" x14ac:dyDescent="0.3">
      <c r="B397" s="54" t="s">
        <v>11</v>
      </c>
      <c r="C397" s="17" t="s">
        <v>363</v>
      </c>
      <c r="D397" s="52" t="s">
        <v>365</v>
      </c>
      <c r="E397" s="18" t="s">
        <v>14</v>
      </c>
      <c r="F397" s="52">
        <v>2023</v>
      </c>
      <c r="G397" s="27" t="s">
        <v>21</v>
      </c>
      <c r="H397" s="19"/>
      <c r="I397" s="19"/>
      <c r="J397" s="20">
        <f>IF($H$521=TRUE,H397*O397,IF($J$519&lt;168,H397*P397,IF($J$519&lt;336,H397*Q397,IF($J$519&lt;600,H397*R397,H397*S397))))</f>
        <v>0</v>
      </c>
      <c r="K397" s="51"/>
      <c r="L397" s="66"/>
      <c r="M397" s="7"/>
      <c r="N397" s="7"/>
      <c r="O397" s="7">
        <v>46.150000000000006</v>
      </c>
      <c r="P397" s="7">
        <v>47.150000000000006</v>
      </c>
      <c r="Q397" s="7">
        <v>46.95</v>
      </c>
      <c r="R397" s="7">
        <v>46.800000000000004</v>
      </c>
      <c r="S397" s="7">
        <v>46.600000000000009</v>
      </c>
    </row>
    <row r="398" spans="2:35" x14ac:dyDescent="0.3">
      <c r="B398" s="54" t="s">
        <v>11</v>
      </c>
      <c r="C398" s="17" t="s">
        <v>363</v>
      </c>
      <c r="D398" s="52" t="s">
        <v>366</v>
      </c>
      <c r="E398" s="18" t="s">
        <v>14</v>
      </c>
      <c r="F398" s="52">
        <v>2023</v>
      </c>
      <c r="G398" s="27" t="s">
        <v>21</v>
      </c>
      <c r="H398" s="19"/>
      <c r="I398" s="19"/>
      <c r="J398" s="20">
        <f>IF($H$521=TRUE,H398*O398,IF($J$519&lt;168,H398*P398,IF($J$519&lt;336,H398*Q398,IF($J$519&lt;600,H398*R398,H398*S398))))</f>
        <v>0</v>
      </c>
      <c r="K398" s="51"/>
      <c r="L398" s="66"/>
      <c r="M398" s="7"/>
      <c r="N398" s="7"/>
      <c r="O398" s="7">
        <v>47.400000000000006</v>
      </c>
      <c r="P398" s="7">
        <v>48.400000000000006</v>
      </c>
      <c r="Q398" s="7">
        <v>48.2</v>
      </c>
      <c r="R398" s="7">
        <v>48.050000000000004</v>
      </c>
      <c r="S398" s="7">
        <v>47.850000000000009</v>
      </c>
    </row>
    <row r="399" spans="2:35" x14ac:dyDescent="0.3">
      <c r="B399" s="54" t="s">
        <v>11</v>
      </c>
      <c r="C399" s="17" t="s">
        <v>367</v>
      </c>
      <c r="D399" s="52" t="s">
        <v>11</v>
      </c>
      <c r="E399" s="18" t="s">
        <v>14</v>
      </c>
      <c r="F399" s="52">
        <v>2023</v>
      </c>
      <c r="G399" s="27" t="s">
        <v>21</v>
      </c>
      <c r="H399" s="19"/>
      <c r="I399" s="19"/>
      <c r="J399" s="20">
        <f>IF($H$521=TRUE,H399*O399,IF($J$519&lt;168,H399*P399,IF($J$519&lt;336,H399*Q399,IF($J$519&lt;600,H399*R399,H399*S399))))</f>
        <v>0</v>
      </c>
      <c r="K399" s="51"/>
      <c r="L399" s="66"/>
      <c r="M399" s="7"/>
      <c r="N399" s="7"/>
      <c r="O399" s="7">
        <v>42.35</v>
      </c>
      <c r="P399" s="7">
        <v>43.35</v>
      </c>
      <c r="Q399" s="7">
        <v>43.15</v>
      </c>
      <c r="R399" s="7">
        <v>43</v>
      </c>
      <c r="S399" s="7">
        <v>42.800000000000004</v>
      </c>
    </row>
    <row r="400" spans="2:35" x14ac:dyDescent="0.3">
      <c r="B400" s="54" t="s">
        <v>11</v>
      </c>
      <c r="C400" s="17" t="s">
        <v>368</v>
      </c>
      <c r="D400" s="52" t="s">
        <v>11</v>
      </c>
      <c r="E400" s="18" t="s">
        <v>14</v>
      </c>
      <c r="F400" s="52">
        <v>2023</v>
      </c>
      <c r="G400" s="27" t="s">
        <v>21</v>
      </c>
      <c r="H400" s="19"/>
      <c r="I400" s="19"/>
      <c r="J400" s="20">
        <f>IF($H$521=TRUE,H400*O400,IF($J$519&lt;168,H400*P400,IF($J$519&lt;336,H400*Q400,IF($J$519&lt;600,H400*R400,H400*S400))))</f>
        <v>0</v>
      </c>
      <c r="K400" s="51"/>
      <c r="L400" s="66"/>
      <c r="M400" s="7"/>
      <c r="N400" s="7"/>
      <c r="O400" s="7">
        <v>55</v>
      </c>
      <c r="P400" s="7">
        <v>56</v>
      </c>
      <c r="Q400" s="7">
        <v>55.8</v>
      </c>
      <c r="R400" s="7">
        <v>55.65</v>
      </c>
      <c r="S400" s="7">
        <v>55.45</v>
      </c>
    </row>
    <row r="401" spans="2:35" x14ac:dyDescent="0.3">
      <c r="B401" s="54" t="s">
        <v>11</v>
      </c>
      <c r="C401" s="17" t="s">
        <v>369</v>
      </c>
      <c r="D401" s="52" t="s">
        <v>11</v>
      </c>
      <c r="E401" s="18" t="s">
        <v>14</v>
      </c>
      <c r="F401" s="52">
        <v>2023</v>
      </c>
      <c r="G401" s="27" t="s">
        <v>21</v>
      </c>
      <c r="H401" s="19"/>
      <c r="I401" s="19"/>
      <c r="J401" s="20">
        <f>IF($H$521=TRUE,H401*O401,IF($J$519&lt;168,H401*P401,IF($J$519&lt;336,H401*Q401,IF($J$519&lt;600,H401*R401,H401*S401))))</f>
        <v>0</v>
      </c>
      <c r="K401" s="51"/>
      <c r="L401" s="66"/>
      <c r="M401" s="7"/>
      <c r="N401" s="7"/>
      <c r="O401" s="7">
        <v>58.800000000000004</v>
      </c>
      <c r="P401" s="7">
        <v>59.800000000000004</v>
      </c>
      <c r="Q401" s="7">
        <v>59.6</v>
      </c>
      <c r="R401" s="7">
        <v>59.45</v>
      </c>
      <c r="S401" s="7">
        <v>59.250000000000007</v>
      </c>
    </row>
    <row r="402" spans="2:35" s="41" customFormat="1" ht="23.1" customHeight="1" x14ac:dyDescent="0.45">
      <c r="B402" s="69">
        <v>37</v>
      </c>
      <c r="C402" s="69" t="s">
        <v>370</v>
      </c>
      <c r="D402" s="84"/>
      <c r="E402" s="70"/>
      <c r="F402" s="70"/>
      <c r="G402" s="70"/>
      <c r="H402" s="72">
        <f>SUM(H403:H410)</f>
        <v>0</v>
      </c>
      <c r="I402" s="72">
        <f>SUM(I403:I410)</f>
        <v>0</v>
      </c>
      <c r="J402" s="83"/>
      <c r="K402" s="51"/>
      <c r="L402" s="66"/>
      <c r="M402" s="7"/>
      <c r="N402" s="7"/>
      <c r="O402" s="7"/>
      <c r="P402" s="7"/>
      <c r="Q402" s="7"/>
      <c r="R402" s="7"/>
      <c r="S402" s="7"/>
      <c r="T402" s="67"/>
      <c r="U402" s="67"/>
      <c r="V402" s="67"/>
      <c r="W402" s="67"/>
      <c r="X402" s="67"/>
      <c r="Y402" s="67"/>
      <c r="Z402" s="67"/>
      <c r="AA402" s="67"/>
      <c r="AB402" s="50"/>
      <c r="AC402" s="50"/>
      <c r="AD402" s="50"/>
      <c r="AE402" s="50"/>
      <c r="AF402" s="50"/>
      <c r="AG402" s="50"/>
      <c r="AH402" s="50"/>
      <c r="AI402" s="50"/>
    </row>
    <row r="403" spans="2:35" x14ac:dyDescent="0.3">
      <c r="B403" s="74" t="s">
        <v>36</v>
      </c>
      <c r="C403" s="75" t="s">
        <v>371</v>
      </c>
      <c r="D403" s="76" t="s">
        <v>372</v>
      </c>
      <c r="E403" s="77" t="s">
        <v>14</v>
      </c>
      <c r="F403" s="76">
        <v>2022</v>
      </c>
      <c r="G403" s="78" t="s">
        <v>15</v>
      </c>
      <c r="H403" s="79"/>
      <c r="I403" s="79"/>
      <c r="J403" s="80">
        <f>IF($H$521=TRUE,H403*O403,IF($J$519&lt;168,H403*P403,IF($J$519&lt;336,H403*Q403,IF($J$519&lt;600,H403*R403,H403*S403))))</f>
        <v>0</v>
      </c>
      <c r="K403" s="51"/>
      <c r="L403" s="66"/>
      <c r="M403" s="7"/>
      <c r="N403" s="7"/>
      <c r="O403" s="7">
        <v>16.5</v>
      </c>
      <c r="P403" s="7">
        <v>17.5</v>
      </c>
      <c r="Q403" s="7">
        <v>17.3</v>
      </c>
      <c r="R403" s="7">
        <v>17.149999999999999</v>
      </c>
      <c r="S403" s="7">
        <v>16.95</v>
      </c>
    </row>
    <row r="404" spans="2:35" x14ac:dyDescent="0.3">
      <c r="B404" s="54" t="s">
        <v>36</v>
      </c>
      <c r="C404" s="17" t="s">
        <v>373</v>
      </c>
      <c r="D404" s="52" t="s">
        <v>374</v>
      </c>
      <c r="E404" s="18" t="s">
        <v>14</v>
      </c>
      <c r="F404" s="52">
        <v>2023</v>
      </c>
      <c r="G404" s="27" t="s">
        <v>15</v>
      </c>
      <c r="H404" s="19"/>
      <c r="I404" s="19"/>
      <c r="J404" s="20">
        <f>IF($H$521=TRUE,H404*O404,IF($J$519&lt;168,H404*P404,IF($J$519&lt;336,H404*Q404,IF($J$519&lt;600,H404*R404,H404*S404))))</f>
        <v>0</v>
      </c>
      <c r="K404" s="51"/>
      <c r="L404" s="66"/>
      <c r="M404" s="7"/>
      <c r="N404" s="7"/>
      <c r="O404" s="7">
        <v>20.950000000000003</v>
      </c>
      <c r="P404" s="7">
        <v>21.950000000000003</v>
      </c>
      <c r="Q404" s="7">
        <v>21.750000000000004</v>
      </c>
      <c r="R404" s="7">
        <v>21.6</v>
      </c>
      <c r="S404" s="7">
        <v>21.400000000000002</v>
      </c>
    </row>
    <row r="405" spans="2:35" x14ac:dyDescent="0.3">
      <c r="B405" s="54" t="s">
        <v>36</v>
      </c>
      <c r="C405" s="17" t="s">
        <v>373</v>
      </c>
      <c r="D405" s="52" t="s">
        <v>375</v>
      </c>
      <c r="E405" s="18" t="s">
        <v>14</v>
      </c>
      <c r="F405" s="52">
        <v>2023</v>
      </c>
      <c r="G405" s="27" t="s">
        <v>15</v>
      </c>
      <c r="H405" s="19"/>
      <c r="I405" s="19"/>
      <c r="J405" s="20">
        <f>IF($H$521=TRUE,H405*O405,IF($J$519&lt;168,H405*P405,IF($J$519&lt;336,H405*Q405,IF($J$519&lt;600,H405*R405,H405*S405))))</f>
        <v>0</v>
      </c>
      <c r="K405" s="51"/>
      <c r="L405" s="66"/>
      <c r="M405" s="7"/>
      <c r="N405" s="7"/>
      <c r="O405" s="7">
        <v>20.950000000000003</v>
      </c>
      <c r="P405" s="7">
        <v>21.950000000000003</v>
      </c>
      <c r="Q405" s="7">
        <v>21.750000000000004</v>
      </c>
      <c r="R405" s="7">
        <v>21.6</v>
      </c>
      <c r="S405" s="7">
        <v>21.400000000000002</v>
      </c>
    </row>
    <row r="406" spans="2:35" x14ac:dyDescent="0.3">
      <c r="B406" s="54" t="s">
        <v>36</v>
      </c>
      <c r="C406" s="17" t="s">
        <v>371</v>
      </c>
      <c r="D406" s="52" t="s">
        <v>376</v>
      </c>
      <c r="E406" s="18" t="s">
        <v>14</v>
      </c>
      <c r="F406" s="52">
        <v>2023</v>
      </c>
      <c r="G406" s="27" t="s">
        <v>21</v>
      </c>
      <c r="H406" s="19"/>
      <c r="I406" s="19"/>
      <c r="J406" s="20">
        <f>IF($H$521=TRUE,H406*O406,IF($J$519&lt;168,H406*P406,IF($J$519&lt;336,H406*Q406,IF($J$519&lt;600,H406*R406,H406*S406))))</f>
        <v>0</v>
      </c>
      <c r="K406" s="51"/>
      <c r="L406" s="66"/>
      <c r="M406" s="7"/>
      <c r="N406" s="7"/>
      <c r="O406" s="7">
        <v>16.5</v>
      </c>
      <c r="P406" s="7">
        <v>17.5</v>
      </c>
      <c r="Q406" s="7">
        <v>17.3</v>
      </c>
      <c r="R406" s="7">
        <v>17.149999999999999</v>
      </c>
      <c r="S406" s="7">
        <v>16.95</v>
      </c>
    </row>
    <row r="407" spans="2:35" x14ac:dyDescent="0.3">
      <c r="B407" s="54" t="s">
        <v>36</v>
      </c>
      <c r="C407" s="17" t="s">
        <v>373</v>
      </c>
      <c r="D407" s="52" t="s">
        <v>377</v>
      </c>
      <c r="E407" s="18" t="s">
        <v>14</v>
      </c>
      <c r="F407" s="52">
        <v>2023</v>
      </c>
      <c r="G407" s="27" t="s">
        <v>21</v>
      </c>
      <c r="H407" s="19"/>
      <c r="I407" s="19"/>
      <c r="J407" s="20">
        <f>IF($H$521=TRUE,H407*O407,IF($J$519&lt;168,H407*P407,IF($J$519&lt;336,H407*Q407,IF($J$519&lt;600,H407*R407,H407*S407))))</f>
        <v>0</v>
      </c>
      <c r="K407" s="51"/>
      <c r="L407" s="66"/>
      <c r="M407" s="7"/>
      <c r="N407" s="7"/>
      <c r="O407" s="7">
        <v>20.950000000000003</v>
      </c>
      <c r="P407" s="7">
        <v>21.950000000000003</v>
      </c>
      <c r="Q407" s="7">
        <v>21.750000000000004</v>
      </c>
      <c r="R407" s="7">
        <v>21.6</v>
      </c>
      <c r="S407" s="7">
        <v>21.400000000000002</v>
      </c>
    </row>
    <row r="408" spans="2:35" x14ac:dyDescent="0.3">
      <c r="B408" s="54" t="s">
        <v>36</v>
      </c>
      <c r="C408" s="17" t="s">
        <v>373</v>
      </c>
      <c r="D408" s="52" t="s">
        <v>375</v>
      </c>
      <c r="E408" s="18" t="s">
        <v>14</v>
      </c>
      <c r="F408" s="52">
        <v>2023</v>
      </c>
      <c r="G408" s="27" t="s">
        <v>21</v>
      </c>
      <c r="H408" s="19"/>
      <c r="I408" s="19"/>
      <c r="J408" s="20">
        <f>IF($H$521=TRUE,H408*O408,IF($J$519&lt;168,H408*P408,IF($J$519&lt;336,H408*Q408,IF($J$519&lt;600,H408*R408,H408*S408))))</f>
        <v>0</v>
      </c>
      <c r="K408" s="51"/>
      <c r="L408" s="66"/>
      <c r="M408" s="7"/>
      <c r="N408" s="7"/>
      <c r="O408" s="7">
        <v>20.950000000000003</v>
      </c>
      <c r="P408" s="7">
        <v>21.950000000000003</v>
      </c>
      <c r="Q408" s="7">
        <v>21.750000000000004</v>
      </c>
      <c r="R408" s="7">
        <v>21.6</v>
      </c>
      <c r="S408" s="7">
        <v>21.400000000000002</v>
      </c>
    </row>
    <row r="409" spans="2:35" x14ac:dyDescent="0.3">
      <c r="B409" s="54" t="s">
        <v>36</v>
      </c>
      <c r="C409" s="17" t="s">
        <v>373</v>
      </c>
      <c r="D409" s="52" t="s">
        <v>374</v>
      </c>
      <c r="E409" s="18" t="s">
        <v>14</v>
      </c>
      <c r="F409" s="52">
        <v>2022</v>
      </c>
      <c r="G409" s="27" t="s">
        <v>21</v>
      </c>
      <c r="H409" s="19"/>
      <c r="I409" s="19"/>
      <c r="J409" s="20">
        <f>IF($H$521=TRUE,H409*O409,IF($J$519&lt;168,H409*P409,IF($J$519&lt;336,H409*Q409,IF($J$519&lt;600,H409*R409,H409*S409))))</f>
        <v>0</v>
      </c>
      <c r="K409" s="51"/>
      <c r="L409" s="66"/>
      <c r="M409" s="7"/>
      <c r="N409" s="7"/>
      <c r="O409" s="7">
        <v>20.950000000000003</v>
      </c>
      <c r="P409" s="7">
        <v>21.950000000000003</v>
      </c>
      <c r="Q409" s="7">
        <v>21.750000000000004</v>
      </c>
      <c r="R409" s="7">
        <v>21.6</v>
      </c>
      <c r="S409" s="7">
        <v>21.400000000000002</v>
      </c>
    </row>
    <row r="410" spans="2:35" x14ac:dyDescent="0.3">
      <c r="B410" s="54" t="s">
        <v>36</v>
      </c>
      <c r="C410" s="17" t="s">
        <v>373</v>
      </c>
      <c r="D410" s="52" t="s">
        <v>378</v>
      </c>
      <c r="E410" s="18" t="s">
        <v>14</v>
      </c>
      <c r="F410" s="52">
        <v>2021</v>
      </c>
      <c r="G410" s="27" t="s">
        <v>21</v>
      </c>
      <c r="H410" s="19"/>
      <c r="I410" s="19"/>
      <c r="J410" s="20">
        <f>IF($H$521=TRUE,H410*O410,IF($J$519&lt;168,H410*P410,IF($J$519&lt;336,H410*Q410,IF($J$519&lt;600,H410*R410,H410*S410))))</f>
        <v>0</v>
      </c>
      <c r="K410" s="51"/>
      <c r="L410" s="66"/>
      <c r="M410" s="7"/>
      <c r="N410" s="7"/>
      <c r="O410" s="7">
        <v>32.35</v>
      </c>
      <c r="P410" s="7">
        <v>33.35</v>
      </c>
      <c r="Q410" s="7">
        <v>33.15</v>
      </c>
      <c r="R410" s="7">
        <v>33</v>
      </c>
      <c r="S410" s="7">
        <v>32.800000000000004</v>
      </c>
    </row>
    <row r="411" spans="2:35" s="41" customFormat="1" ht="23.1" customHeight="1" x14ac:dyDescent="0.45">
      <c r="B411" s="69">
        <v>38</v>
      </c>
      <c r="C411" s="69" t="s">
        <v>379</v>
      </c>
      <c r="D411" s="84"/>
      <c r="E411" s="70"/>
      <c r="F411" s="70"/>
      <c r="G411" s="70"/>
      <c r="H411" s="136">
        <f>SUM(H412:H420)+H414+H417</f>
        <v>0</v>
      </c>
      <c r="I411" s="136">
        <f>SUM(I412:I420)+I414+I417</f>
        <v>0</v>
      </c>
      <c r="J411" s="83"/>
      <c r="K411" s="51"/>
      <c r="L411" s="66"/>
      <c r="M411" s="7"/>
      <c r="N411" s="7"/>
      <c r="O411" s="7"/>
      <c r="P411" s="7"/>
      <c r="Q411" s="7"/>
      <c r="R411" s="7"/>
      <c r="S411" s="7"/>
      <c r="T411" s="67"/>
      <c r="U411" s="67"/>
      <c r="V411" s="67"/>
      <c r="W411" s="67"/>
      <c r="X411" s="67"/>
      <c r="Y411" s="67"/>
      <c r="Z411" s="67"/>
      <c r="AA411" s="67"/>
      <c r="AB411" s="50"/>
      <c r="AC411" s="50"/>
      <c r="AD411" s="50"/>
      <c r="AE411" s="50"/>
      <c r="AF411" s="50"/>
      <c r="AG411" s="50"/>
      <c r="AH411" s="50"/>
      <c r="AI411" s="50"/>
    </row>
    <row r="412" spans="2:35" x14ac:dyDescent="0.3">
      <c r="B412" s="74" t="s">
        <v>36</v>
      </c>
      <c r="C412" s="75" t="s">
        <v>380</v>
      </c>
      <c r="D412" s="76" t="s">
        <v>11</v>
      </c>
      <c r="E412" s="77" t="s">
        <v>14</v>
      </c>
      <c r="F412" s="76">
        <v>2023</v>
      </c>
      <c r="G412" s="78" t="s">
        <v>15</v>
      </c>
      <c r="H412" s="19"/>
      <c r="I412" s="19"/>
      <c r="J412" s="80">
        <f>IF($H$521=TRUE,H412*O412,IF($J$519&lt;168,H412*P412,IF($J$519&lt;336,H412*Q412,IF($J$519&lt;600,H412*R412,H412*S412))))</f>
        <v>0</v>
      </c>
      <c r="K412" s="51"/>
      <c r="L412" s="66"/>
      <c r="M412" s="7"/>
      <c r="N412" s="7"/>
      <c r="O412" s="7">
        <v>7.15</v>
      </c>
      <c r="P412" s="7">
        <v>8.15</v>
      </c>
      <c r="Q412" s="7">
        <v>7.95</v>
      </c>
      <c r="R412" s="7">
        <v>7.8000000000000007</v>
      </c>
      <c r="S412" s="7">
        <v>7.6000000000000005</v>
      </c>
    </row>
    <row r="413" spans="2:35" x14ac:dyDescent="0.3">
      <c r="B413" s="74" t="s">
        <v>36</v>
      </c>
      <c r="C413" s="75" t="s">
        <v>381</v>
      </c>
      <c r="D413" s="76" t="s">
        <v>11</v>
      </c>
      <c r="E413" s="77" t="s">
        <v>14</v>
      </c>
      <c r="F413" s="76">
        <v>2023</v>
      </c>
      <c r="G413" s="78" t="s">
        <v>15</v>
      </c>
      <c r="H413" s="19"/>
      <c r="I413" s="19"/>
      <c r="J413" s="80">
        <f>IF($H$521=TRUE,H413*O413,IF($J$519&lt;168,H413*P413,IF($J$519&lt;336,H413*Q413,IF($J$519&lt;600,H413*R413,H413*S413))))</f>
        <v>0</v>
      </c>
      <c r="K413" s="51"/>
      <c r="L413" s="66"/>
      <c r="M413" s="7"/>
      <c r="N413" s="7"/>
      <c r="O413" s="7">
        <v>7.7</v>
      </c>
      <c r="P413" s="7">
        <v>8.6999999999999993</v>
      </c>
      <c r="Q413" s="7">
        <v>8.5</v>
      </c>
      <c r="R413" s="7">
        <v>8.35</v>
      </c>
      <c r="S413" s="7">
        <v>8.1499999999999986</v>
      </c>
    </row>
    <row r="414" spans="2:35" x14ac:dyDescent="0.3">
      <c r="B414" s="74" t="s">
        <v>36</v>
      </c>
      <c r="C414" s="75" t="s">
        <v>381</v>
      </c>
      <c r="D414" s="76" t="s">
        <v>11</v>
      </c>
      <c r="E414" s="77" t="s">
        <v>39</v>
      </c>
      <c r="F414" s="76">
        <v>2023</v>
      </c>
      <c r="G414" s="78" t="s">
        <v>15</v>
      </c>
      <c r="H414" s="19"/>
      <c r="I414" s="19"/>
      <c r="J414" s="80">
        <f>IF($H$521=TRUE,H414*O414,IF($J$519&lt;168,H414*P414,IF($J$519&lt;336,H414*Q414,IF($J$519&lt;600,H414*R414,H414*S414))))</f>
        <v>0</v>
      </c>
      <c r="K414" s="51"/>
      <c r="L414" s="66"/>
      <c r="M414" s="7"/>
      <c r="N414" s="7"/>
      <c r="O414" s="7">
        <v>16.650000000000002</v>
      </c>
      <c r="P414" s="7">
        <v>18.650000000000002</v>
      </c>
      <c r="Q414" s="7">
        <v>18.250000000000004</v>
      </c>
      <c r="R414" s="7">
        <v>17.950000000000003</v>
      </c>
      <c r="S414" s="7">
        <v>17.55</v>
      </c>
    </row>
    <row r="415" spans="2:35" x14ac:dyDescent="0.3">
      <c r="B415" s="74" t="s">
        <v>36</v>
      </c>
      <c r="C415" s="75" t="s">
        <v>506</v>
      </c>
      <c r="D415" s="76" t="s">
        <v>11</v>
      </c>
      <c r="E415" s="77" t="s">
        <v>14</v>
      </c>
      <c r="F415" s="76">
        <v>2024</v>
      </c>
      <c r="G415" s="78" t="s">
        <v>15</v>
      </c>
      <c r="H415" s="19"/>
      <c r="I415" s="19"/>
      <c r="J415" s="80">
        <f>IF($H$521=TRUE,H415*O415,IF($J$519&lt;168,H415*P415,IF($J$519&lt;336,H415*Q415,IF($J$519&lt;600,H415*R415,H415*S415))))</f>
        <v>0</v>
      </c>
      <c r="K415" s="51"/>
      <c r="L415" s="66"/>
      <c r="M415" s="7"/>
      <c r="N415" s="7"/>
      <c r="O415" s="7">
        <v>9.1</v>
      </c>
      <c r="P415" s="7">
        <v>10.1</v>
      </c>
      <c r="Q415" s="7">
        <v>9.9</v>
      </c>
      <c r="R415" s="7">
        <v>9.75</v>
      </c>
      <c r="S415" s="7">
        <v>9.5499999999999989</v>
      </c>
    </row>
    <row r="416" spans="2:35" x14ac:dyDescent="0.3">
      <c r="B416" s="74" t="s">
        <v>36</v>
      </c>
      <c r="C416" s="75" t="s">
        <v>382</v>
      </c>
      <c r="D416" s="76" t="s">
        <v>11</v>
      </c>
      <c r="E416" s="77" t="s">
        <v>14</v>
      </c>
      <c r="F416" s="76">
        <v>2024</v>
      </c>
      <c r="G416" s="78" t="s">
        <v>15</v>
      </c>
      <c r="H416" s="19"/>
      <c r="I416" s="19"/>
      <c r="J416" s="80">
        <f>IF($H$521=TRUE,H416*O416,IF($J$519&lt;168,H416*P416,IF($J$519&lt;336,H416*Q416,IF($J$519&lt;600,H416*R416,H416*S416))))</f>
        <v>0</v>
      </c>
      <c r="K416" s="51"/>
      <c r="L416" s="66"/>
      <c r="M416" s="7"/>
      <c r="N416" s="7"/>
      <c r="O416" s="7">
        <v>10.950000000000001</v>
      </c>
      <c r="P416" s="7">
        <v>11.950000000000001</v>
      </c>
      <c r="Q416" s="7">
        <v>11.750000000000002</v>
      </c>
      <c r="R416" s="7">
        <v>11.600000000000001</v>
      </c>
      <c r="S416" s="7">
        <v>11.4</v>
      </c>
    </row>
    <row r="417" spans="2:35" x14ac:dyDescent="0.3">
      <c r="B417" s="74" t="s">
        <v>36</v>
      </c>
      <c r="C417" s="75" t="s">
        <v>382</v>
      </c>
      <c r="D417" s="76" t="s">
        <v>11</v>
      </c>
      <c r="E417" s="77" t="s">
        <v>39</v>
      </c>
      <c r="F417" s="76">
        <v>2023</v>
      </c>
      <c r="G417" s="78" t="s">
        <v>15</v>
      </c>
      <c r="H417" s="19"/>
      <c r="I417" s="19"/>
      <c r="J417" s="80">
        <f>IF($H$521=TRUE,H417*O417,IF($J$519&lt;168,H417*P417,IF($J$519&lt;336,H417*Q417,IF($J$519&lt;600,H417*R417,H417*S417))))</f>
        <v>0</v>
      </c>
      <c r="K417" s="51"/>
      <c r="L417" s="66"/>
      <c r="M417" s="7"/>
      <c r="N417" s="7"/>
      <c r="O417" s="7">
        <v>23.1</v>
      </c>
      <c r="P417" s="7">
        <v>25.1</v>
      </c>
      <c r="Q417" s="7">
        <v>24.700000000000003</v>
      </c>
      <c r="R417" s="7">
        <v>24.400000000000002</v>
      </c>
      <c r="S417" s="7">
        <v>24</v>
      </c>
    </row>
    <row r="418" spans="2:35" x14ac:dyDescent="0.3">
      <c r="B418" s="74" t="s">
        <v>36</v>
      </c>
      <c r="C418" s="75" t="s">
        <v>382</v>
      </c>
      <c r="D418" s="76" t="s">
        <v>383</v>
      </c>
      <c r="E418" s="77" t="s">
        <v>14</v>
      </c>
      <c r="F418" s="76">
        <v>2023</v>
      </c>
      <c r="G418" s="78" t="s">
        <v>15</v>
      </c>
      <c r="H418" s="19"/>
      <c r="I418" s="19"/>
      <c r="J418" s="80">
        <f>IF($H$521=TRUE,H418*O418,IF($J$519&lt;168,H418*P418,IF($J$519&lt;336,H418*Q418,IF($J$519&lt;600,H418*R418,H418*S418))))</f>
        <v>0</v>
      </c>
      <c r="K418" s="51"/>
      <c r="L418" s="66"/>
      <c r="M418" s="7"/>
      <c r="N418" s="7"/>
      <c r="O418" s="7">
        <v>13.350000000000001</v>
      </c>
      <c r="P418" s="7">
        <v>14.350000000000001</v>
      </c>
      <c r="Q418" s="7">
        <v>14.150000000000002</v>
      </c>
      <c r="R418" s="7">
        <v>14.000000000000002</v>
      </c>
      <c r="S418" s="7">
        <v>13.8</v>
      </c>
    </row>
    <row r="419" spans="2:35" x14ac:dyDescent="0.3">
      <c r="B419" s="74" t="s">
        <v>11</v>
      </c>
      <c r="C419" s="75" t="s">
        <v>384</v>
      </c>
      <c r="D419" s="76" t="s">
        <v>385</v>
      </c>
      <c r="E419" s="77" t="s">
        <v>14</v>
      </c>
      <c r="F419" s="76">
        <v>2023</v>
      </c>
      <c r="G419" s="78" t="s">
        <v>15</v>
      </c>
      <c r="H419" s="19"/>
      <c r="I419" s="19"/>
      <c r="J419" s="80">
        <f>IF($H$521=TRUE,H419*O419,IF($J$519&lt;168,H419*P419,IF($J$519&lt;336,H419*Q419,IF($J$519&lt;600,H419*R419,H419*S419))))</f>
        <v>0</v>
      </c>
      <c r="K419" s="51"/>
      <c r="L419" s="66"/>
      <c r="M419" s="7"/>
      <c r="N419" s="7"/>
      <c r="O419" s="7">
        <v>16.900000000000002</v>
      </c>
      <c r="P419" s="7">
        <v>17.900000000000002</v>
      </c>
      <c r="Q419" s="7">
        <v>17.700000000000003</v>
      </c>
      <c r="R419" s="7">
        <v>17.55</v>
      </c>
      <c r="S419" s="7">
        <v>17.350000000000001</v>
      </c>
    </row>
    <row r="420" spans="2:35" x14ac:dyDescent="0.3">
      <c r="B420" s="74" t="s">
        <v>29</v>
      </c>
      <c r="C420" s="75" t="s">
        <v>343</v>
      </c>
      <c r="D420" s="76" t="s">
        <v>11</v>
      </c>
      <c r="E420" s="77" t="s">
        <v>14</v>
      </c>
      <c r="F420" s="76">
        <v>2022</v>
      </c>
      <c r="G420" s="78" t="s">
        <v>21</v>
      </c>
      <c r="H420" s="19"/>
      <c r="I420" s="19"/>
      <c r="J420" s="80">
        <f>IF($H$521=TRUE,H420*O420,IF($J$519&lt;168,H420*P420,IF($J$519&lt;336,H420*Q420,IF($J$519&lt;600,H420*R420,H420*S420))))</f>
        <v>0</v>
      </c>
      <c r="K420" s="51"/>
      <c r="L420" s="66"/>
      <c r="M420" s="7"/>
      <c r="N420" s="7"/>
      <c r="O420" s="7">
        <v>10.8</v>
      </c>
      <c r="P420" s="7">
        <v>11.8</v>
      </c>
      <c r="Q420" s="7">
        <v>11.600000000000001</v>
      </c>
      <c r="R420" s="7">
        <v>11.450000000000001</v>
      </c>
      <c r="S420" s="7">
        <v>11.25</v>
      </c>
    </row>
    <row r="421" spans="2:35" s="41" customFormat="1" ht="23.1" customHeight="1" x14ac:dyDescent="0.45">
      <c r="B421" s="69">
        <v>39</v>
      </c>
      <c r="C421" s="69" t="s">
        <v>386</v>
      </c>
      <c r="D421" s="84"/>
      <c r="E421" s="70"/>
      <c r="F421" s="70"/>
      <c r="G421" s="70"/>
      <c r="H421" s="136">
        <f>SUM(H422:H433)+H428</f>
        <v>0</v>
      </c>
      <c r="I421" s="136">
        <f>SUM(I422:I433)+I428</f>
        <v>0</v>
      </c>
      <c r="J421" s="83"/>
      <c r="K421" s="51"/>
      <c r="L421" s="66"/>
      <c r="M421" s="7"/>
      <c r="N421" s="7"/>
      <c r="O421" s="7"/>
      <c r="P421" s="7"/>
      <c r="Q421" s="7"/>
      <c r="R421" s="7"/>
      <c r="S421" s="7"/>
      <c r="T421" s="67"/>
      <c r="U421" s="67"/>
      <c r="V421" s="67"/>
      <c r="W421" s="67"/>
      <c r="X421" s="67"/>
      <c r="Y421" s="67"/>
      <c r="Z421" s="67"/>
      <c r="AA421" s="67"/>
      <c r="AB421" s="50"/>
      <c r="AC421" s="50"/>
      <c r="AD421" s="50"/>
      <c r="AE421" s="50"/>
      <c r="AF421" s="50"/>
      <c r="AG421" s="50"/>
      <c r="AH421" s="50"/>
      <c r="AI421" s="50"/>
    </row>
    <row r="422" spans="2:35" x14ac:dyDescent="0.3">
      <c r="B422" s="74" t="s">
        <v>11</v>
      </c>
      <c r="C422" s="75" t="s">
        <v>387</v>
      </c>
      <c r="D422" s="76" t="s">
        <v>11</v>
      </c>
      <c r="E422" s="77" t="s">
        <v>14</v>
      </c>
      <c r="F422" s="76">
        <v>2022</v>
      </c>
      <c r="G422" s="78" t="s">
        <v>15</v>
      </c>
      <c r="H422" s="19"/>
      <c r="I422" s="19"/>
      <c r="J422" s="80">
        <f>IF($H$521=TRUE,H422*O422,IF($J$519&lt;168,H422*P422,IF($J$519&lt;336,H422*Q422,IF($J$519&lt;600,H422*R422,H422*S422))))</f>
        <v>0</v>
      </c>
      <c r="K422" s="51"/>
      <c r="L422" s="66"/>
      <c r="M422" s="7"/>
      <c r="N422" s="7"/>
      <c r="O422" s="7">
        <v>7.15</v>
      </c>
      <c r="P422" s="7">
        <v>8.15</v>
      </c>
      <c r="Q422" s="7">
        <v>7.95</v>
      </c>
      <c r="R422" s="7">
        <v>7.8000000000000007</v>
      </c>
      <c r="S422" s="7">
        <v>7.6000000000000005</v>
      </c>
    </row>
    <row r="423" spans="2:35" x14ac:dyDescent="0.3">
      <c r="B423" s="74" t="s">
        <v>11</v>
      </c>
      <c r="C423" s="75" t="s">
        <v>388</v>
      </c>
      <c r="D423" s="76" t="s">
        <v>555</v>
      </c>
      <c r="E423" s="77" t="s">
        <v>14</v>
      </c>
      <c r="F423" s="76">
        <v>2022</v>
      </c>
      <c r="G423" s="78" t="s">
        <v>15</v>
      </c>
      <c r="H423" s="19"/>
      <c r="I423" s="19"/>
      <c r="J423" s="80">
        <f>IF($H$521=TRUE,H423*O423,IF($J$519&lt;168,H423*P423,IF($J$519&lt;336,H423*Q423,IF($J$519&lt;600,H423*R423,H423*S423))))</f>
        <v>0</v>
      </c>
      <c r="K423" s="51"/>
      <c r="L423" s="66"/>
      <c r="M423" s="7"/>
      <c r="N423" s="7"/>
      <c r="O423" s="7">
        <v>9.5500000000000007</v>
      </c>
      <c r="P423" s="7">
        <v>10.55</v>
      </c>
      <c r="Q423" s="7">
        <v>10.350000000000001</v>
      </c>
      <c r="R423" s="7">
        <v>10.200000000000001</v>
      </c>
      <c r="S423" s="7">
        <v>10</v>
      </c>
    </row>
    <row r="424" spans="2:35" x14ac:dyDescent="0.3">
      <c r="B424" s="74" t="s">
        <v>11</v>
      </c>
      <c r="C424" s="75" t="s">
        <v>389</v>
      </c>
      <c r="D424" s="76" t="s">
        <v>11</v>
      </c>
      <c r="E424" s="77" t="s">
        <v>14</v>
      </c>
      <c r="F424" s="76">
        <v>2022</v>
      </c>
      <c r="G424" s="78" t="s">
        <v>15</v>
      </c>
      <c r="H424" s="19"/>
      <c r="I424" s="19"/>
      <c r="J424" s="80">
        <f>IF($H$521=TRUE,H424*O424,IF($J$519&lt;168,H424*P424,IF($J$519&lt;336,H424*Q424,IF($J$519&lt;600,H424*R424,H424*S424))))</f>
        <v>0</v>
      </c>
      <c r="K424" s="51"/>
      <c r="L424" s="66"/>
      <c r="M424" s="7"/>
      <c r="N424" s="7"/>
      <c r="O424" s="7">
        <v>12.450000000000001</v>
      </c>
      <c r="P424" s="7">
        <v>13.450000000000001</v>
      </c>
      <c r="Q424" s="7">
        <v>13.250000000000002</v>
      </c>
      <c r="R424" s="7">
        <v>13.100000000000001</v>
      </c>
      <c r="S424" s="7">
        <v>12.9</v>
      </c>
    </row>
    <row r="425" spans="2:35" x14ac:dyDescent="0.3">
      <c r="B425" s="74" t="s">
        <v>11</v>
      </c>
      <c r="C425" s="75" t="s">
        <v>390</v>
      </c>
      <c r="D425" s="76" t="s">
        <v>391</v>
      </c>
      <c r="E425" s="77" t="s">
        <v>14</v>
      </c>
      <c r="F425" s="76">
        <v>2022</v>
      </c>
      <c r="G425" s="78" t="s">
        <v>15</v>
      </c>
      <c r="H425" s="19"/>
      <c r="I425" s="19"/>
      <c r="J425" s="80">
        <f>IF($H$521=TRUE,H425*O425,IF($J$519&lt;168,H425*P425,IF($J$519&lt;336,H425*Q425,IF($J$519&lt;600,H425*R425,H425*S425))))</f>
        <v>0</v>
      </c>
      <c r="K425" s="51"/>
      <c r="L425" s="66"/>
      <c r="M425" s="7"/>
      <c r="N425" s="7"/>
      <c r="O425" s="7">
        <v>16.75</v>
      </c>
      <c r="P425" s="7">
        <v>17.75</v>
      </c>
      <c r="Q425" s="7">
        <v>17.55</v>
      </c>
      <c r="R425" s="7">
        <v>17.399999999999999</v>
      </c>
      <c r="S425" s="7">
        <v>17.2</v>
      </c>
    </row>
    <row r="426" spans="2:35" x14ac:dyDescent="0.3">
      <c r="B426" s="74" t="s">
        <v>11</v>
      </c>
      <c r="C426" s="75" t="s">
        <v>392</v>
      </c>
      <c r="D426" s="76" t="s">
        <v>393</v>
      </c>
      <c r="E426" s="77" t="s">
        <v>14</v>
      </c>
      <c r="F426" s="76">
        <v>2020</v>
      </c>
      <c r="G426" s="78" t="s">
        <v>15</v>
      </c>
      <c r="H426" s="19"/>
      <c r="I426" s="19"/>
      <c r="J426" s="80">
        <f>IF($H$521=TRUE,H426*O426,IF($J$519&lt;168,H426*P426,IF($J$519&lt;336,H426*Q426,IF($J$519&lt;600,H426*R426,H426*S426))))</f>
        <v>0</v>
      </c>
      <c r="K426" s="51"/>
      <c r="L426" s="66"/>
      <c r="M426" s="7"/>
      <c r="N426" s="7"/>
      <c r="O426" s="7">
        <v>28.55</v>
      </c>
      <c r="P426" s="7">
        <v>29.55</v>
      </c>
      <c r="Q426" s="7">
        <v>29.35</v>
      </c>
      <c r="R426" s="7">
        <v>29.2</v>
      </c>
      <c r="S426" s="7">
        <v>29</v>
      </c>
    </row>
    <row r="427" spans="2:35" x14ac:dyDescent="0.3">
      <c r="B427" s="74" t="s">
        <v>11</v>
      </c>
      <c r="C427" s="75" t="s">
        <v>394</v>
      </c>
      <c r="D427" s="76" t="s">
        <v>555</v>
      </c>
      <c r="E427" s="77" t="s">
        <v>14</v>
      </c>
      <c r="F427" s="76">
        <v>2023</v>
      </c>
      <c r="G427" s="78" t="s">
        <v>21</v>
      </c>
      <c r="H427" s="19"/>
      <c r="I427" s="19"/>
      <c r="J427" s="80">
        <f>IF($H$521=TRUE,H427*O427,IF($J$519&lt;168,H427*P427,IF($J$519&lt;336,H427*Q427,IF($J$519&lt;600,H427*R427,H427*S427))))</f>
        <v>0</v>
      </c>
      <c r="K427" s="51"/>
      <c r="L427" s="66"/>
      <c r="M427" s="7"/>
      <c r="N427" s="7"/>
      <c r="O427" s="7">
        <v>9.9500000000000011</v>
      </c>
      <c r="P427" s="7">
        <v>10.950000000000001</v>
      </c>
      <c r="Q427" s="7">
        <v>10.750000000000002</v>
      </c>
      <c r="R427" s="7">
        <v>10.600000000000001</v>
      </c>
      <c r="S427" s="7">
        <v>10.4</v>
      </c>
    </row>
    <row r="428" spans="2:35" x14ac:dyDescent="0.3">
      <c r="B428" s="74" t="s">
        <v>11</v>
      </c>
      <c r="C428" s="75" t="s">
        <v>394</v>
      </c>
      <c r="D428" s="76" t="s">
        <v>555</v>
      </c>
      <c r="E428" s="77" t="s">
        <v>39</v>
      </c>
      <c r="F428" s="76">
        <v>2023</v>
      </c>
      <c r="G428" s="78" t="s">
        <v>21</v>
      </c>
      <c r="H428" s="19"/>
      <c r="I428" s="19"/>
      <c r="J428" s="80">
        <f>IF($H$521=TRUE,H428*O428,IF($J$519&lt;168,H428*P428,IF($J$519&lt;336,H428*Q428,IF($J$519&lt;600,H428*R428,H428*S428))))</f>
        <v>0</v>
      </c>
      <c r="K428" s="51"/>
      <c r="L428" s="66"/>
      <c r="M428" s="7"/>
      <c r="N428" s="7"/>
      <c r="O428" s="7">
        <v>22.200000000000003</v>
      </c>
      <c r="P428" s="7">
        <v>24.200000000000003</v>
      </c>
      <c r="Q428" s="7">
        <v>23.800000000000004</v>
      </c>
      <c r="R428" s="7">
        <v>23.500000000000004</v>
      </c>
      <c r="S428" s="7">
        <v>23.1</v>
      </c>
    </row>
    <row r="429" spans="2:35" x14ac:dyDescent="0.3">
      <c r="B429" s="74" t="s">
        <v>11</v>
      </c>
      <c r="C429" s="75" t="s">
        <v>389</v>
      </c>
      <c r="D429" s="76" t="s">
        <v>395</v>
      </c>
      <c r="E429" s="77" t="s">
        <v>14</v>
      </c>
      <c r="F429" s="76">
        <v>2023</v>
      </c>
      <c r="G429" s="78" t="s">
        <v>21</v>
      </c>
      <c r="H429" s="19"/>
      <c r="I429" s="19"/>
      <c r="J429" s="80">
        <f>IF($H$521=TRUE,H429*O429,IF($J$519&lt;168,H429*P429,IF($J$519&lt;336,H429*Q429,IF($J$519&lt;600,H429*R429,H429*S429))))</f>
        <v>0</v>
      </c>
      <c r="K429" s="51"/>
      <c r="L429" s="66"/>
      <c r="M429" s="7"/>
      <c r="N429" s="7"/>
      <c r="O429" s="7">
        <v>11.850000000000001</v>
      </c>
      <c r="P429" s="7">
        <v>12.850000000000001</v>
      </c>
      <c r="Q429" s="7">
        <v>12.650000000000002</v>
      </c>
      <c r="R429" s="7">
        <v>12.500000000000002</v>
      </c>
      <c r="S429" s="7">
        <v>12.3</v>
      </c>
    </row>
    <row r="430" spans="2:35" x14ac:dyDescent="0.3">
      <c r="B430" s="74" t="s">
        <v>11</v>
      </c>
      <c r="C430" s="75" t="s">
        <v>396</v>
      </c>
      <c r="D430" s="76" t="s">
        <v>11</v>
      </c>
      <c r="E430" s="77" t="s">
        <v>14</v>
      </c>
      <c r="F430" s="76">
        <v>2022</v>
      </c>
      <c r="G430" s="78" t="s">
        <v>21</v>
      </c>
      <c r="H430" s="19"/>
      <c r="I430" s="19"/>
      <c r="J430" s="80">
        <f>IF($H$521=TRUE,H430*O430,IF($J$519&lt;168,H430*P430,IF($J$519&lt;336,H430*Q430,IF($J$519&lt;600,H430*R430,H430*S430))))</f>
        <v>0</v>
      </c>
      <c r="K430" s="51"/>
      <c r="L430" s="66"/>
      <c r="M430" s="7"/>
      <c r="N430" s="7"/>
      <c r="O430" s="7">
        <v>15.15</v>
      </c>
      <c r="P430" s="7">
        <v>16.149999999999999</v>
      </c>
      <c r="Q430" s="7">
        <v>15.95</v>
      </c>
      <c r="R430" s="7">
        <v>15.799999999999999</v>
      </c>
      <c r="S430" s="7">
        <v>15.599999999999998</v>
      </c>
    </row>
    <row r="431" spans="2:35" x14ac:dyDescent="0.3">
      <c r="B431" s="74" t="s">
        <v>11</v>
      </c>
      <c r="C431" s="75" t="s">
        <v>394</v>
      </c>
      <c r="D431" s="76" t="s">
        <v>397</v>
      </c>
      <c r="E431" s="77" t="s">
        <v>14</v>
      </c>
      <c r="F431" s="76">
        <v>2022</v>
      </c>
      <c r="G431" s="78" t="s">
        <v>21</v>
      </c>
      <c r="H431" s="19"/>
      <c r="I431" s="19"/>
      <c r="J431" s="80">
        <f>IF($H$521=TRUE,H431*O431,IF($J$519&lt;168,H431*P431,IF($J$519&lt;336,H431*Q431,IF($J$519&lt;600,H431*R431,H431*S431))))</f>
        <v>0</v>
      </c>
      <c r="K431" s="51"/>
      <c r="L431" s="66"/>
      <c r="M431" s="7"/>
      <c r="N431" s="7"/>
      <c r="O431" s="7">
        <v>16.400000000000002</v>
      </c>
      <c r="P431" s="7">
        <v>17.400000000000002</v>
      </c>
      <c r="Q431" s="7">
        <v>17.200000000000003</v>
      </c>
      <c r="R431" s="7">
        <v>17.05</v>
      </c>
      <c r="S431" s="7">
        <v>16.850000000000001</v>
      </c>
    </row>
    <row r="432" spans="2:35" x14ac:dyDescent="0.3">
      <c r="B432" s="74" t="s">
        <v>11</v>
      </c>
      <c r="C432" s="75" t="s">
        <v>390</v>
      </c>
      <c r="D432" s="76" t="s">
        <v>398</v>
      </c>
      <c r="E432" s="77" t="s">
        <v>14</v>
      </c>
      <c r="F432" s="76">
        <v>2022</v>
      </c>
      <c r="G432" s="78" t="s">
        <v>21</v>
      </c>
      <c r="H432" s="19"/>
      <c r="I432" s="19"/>
      <c r="J432" s="80">
        <f>IF($H$521=TRUE,H432*O432,IF($J$519&lt;168,H432*P432,IF($J$519&lt;336,H432*Q432,IF($J$519&lt;600,H432*R432,H432*S432))))</f>
        <v>0</v>
      </c>
      <c r="K432" s="51"/>
      <c r="L432" s="66"/>
      <c r="M432" s="7"/>
      <c r="N432" s="7"/>
      <c r="O432" s="7">
        <v>16.650000000000002</v>
      </c>
      <c r="P432" s="7">
        <v>17.650000000000002</v>
      </c>
      <c r="Q432" s="7">
        <v>17.450000000000003</v>
      </c>
      <c r="R432" s="7">
        <v>17.3</v>
      </c>
      <c r="S432" s="7">
        <v>17.100000000000001</v>
      </c>
    </row>
    <row r="433" spans="2:19" x14ac:dyDescent="0.3">
      <c r="B433" s="74" t="s">
        <v>11</v>
      </c>
      <c r="C433" s="75" t="s">
        <v>399</v>
      </c>
      <c r="D433" s="76" t="s">
        <v>400</v>
      </c>
      <c r="E433" s="77" t="s">
        <v>14</v>
      </c>
      <c r="F433" s="76">
        <v>2018</v>
      </c>
      <c r="G433" s="78" t="s">
        <v>21</v>
      </c>
      <c r="H433" s="19"/>
      <c r="I433" s="19"/>
      <c r="J433" s="80">
        <f>IF($H$521=TRUE,H433*O433,IF($J$519&lt;168,H433*P433,IF($J$519&lt;336,H433*Q433,IF($J$519&lt;600,H433*R433,H433*S433))))</f>
        <v>0</v>
      </c>
      <c r="K433" s="51"/>
      <c r="L433" s="66"/>
      <c r="M433" s="7"/>
      <c r="N433" s="7"/>
      <c r="O433" s="7">
        <v>62.6</v>
      </c>
      <c r="P433" s="7">
        <v>63.6</v>
      </c>
      <c r="Q433" s="7">
        <v>63.4</v>
      </c>
      <c r="R433" s="7">
        <v>63.25</v>
      </c>
      <c r="S433" s="7">
        <v>63.050000000000004</v>
      </c>
    </row>
    <row r="434" spans="2:19" ht="23.1" customHeight="1" x14ac:dyDescent="0.45">
      <c r="B434" s="68">
        <v>40</v>
      </c>
      <c r="C434" s="69" t="s">
        <v>401</v>
      </c>
      <c r="D434" s="90"/>
      <c r="E434" s="71"/>
      <c r="F434" s="71"/>
      <c r="G434" s="71"/>
      <c r="H434" s="72" cm="1">
        <f t="array" ref="H434">SUM(H436:H489+H489+H487+H485+H473+H465+H451+H445)</f>
        <v>0</v>
      </c>
      <c r="I434" s="97">
        <f>SUM(I436:I449)+SUM(I451:I481)+SUM(I483:I489)+I489+I487+I485+I473+I465+I451+I445-I482-I450</f>
        <v>0</v>
      </c>
      <c r="J434" s="73"/>
      <c r="K434" s="51"/>
      <c r="L434" s="66"/>
      <c r="M434" s="7"/>
      <c r="N434" s="7"/>
      <c r="O434" s="7">
        <v>0</v>
      </c>
      <c r="P434" s="7">
        <v>0</v>
      </c>
      <c r="Q434" s="7">
        <v>0</v>
      </c>
      <c r="R434" s="7">
        <v>0</v>
      </c>
      <c r="S434" s="7">
        <v>0</v>
      </c>
    </row>
    <row r="435" spans="2:19" ht="16.2" x14ac:dyDescent="0.35">
      <c r="B435" s="86"/>
      <c r="C435" s="87" t="s">
        <v>402</v>
      </c>
      <c r="D435" s="77"/>
      <c r="E435" s="75"/>
      <c r="F435" s="77"/>
      <c r="G435" s="75"/>
      <c r="H435" s="88"/>
      <c r="I435" s="88"/>
      <c r="J435" s="89"/>
      <c r="K435" s="51"/>
      <c r="L435" s="66"/>
      <c r="M435" s="7"/>
      <c r="N435" s="7"/>
      <c r="O435" s="7">
        <v>0</v>
      </c>
      <c r="P435" s="7">
        <v>0</v>
      </c>
      <c r="Q435" s="7">
        <v>0</v>
      </c>
      <c r="R435" s="7">
        <v>0</v>
      </c>
      <c r="S435" s="7">
        <v>0</v>
      </c>
    </row>
    <row r="436" spans="2:19" x14ac:dyDescent="0.3">
      <c r="B436" s="54"/>
      <c r="C436" s="17" t="s">
        <v>403</v>
      </c>
      <c r="D436" s="52" t="s">
        <v>404</v>
      </c>
      <c r="E436" s="18" t="s">
        <v>14</v>
      </c>
      <c r="F436" s="52">
        <v>2023</v>
      </c>
      <c r="G436" s="27" t="s">
        <v>15</v>
      </c>
      <c r="H436" s="19"/>
      <c r="I436" s="19"/>
      <c r="J436" s="20">
        <f>IF($H$521=TRUE,H436*O436,IF($J$519&lt;168,H436*P436,IF($J$519&lt;336,H436*Q436,IF($J$519&lt;600,H436*R436,H436*S436))))</f>
        <v>0</v>
      </c>
      <c r="K436" s="51"/>
      <c r="L436" s="66"/>
      <c r="M436" s="7"/>
      <c r="N436" s="7"/>
      <c r="O436" s="7">
        <v>18.900000000000002</v>
      </c>
      <c r="P436" s="7">
        <v>19.900000000000002</v>
      </c>
      <c r="Q436" s="7">
        <v>19.700000000000003</v>
      </c>
      <c r="R436" s="7">
        <v>19.55</v>
      </c>
      <c r="S436" s="7">
        <v>19.350000000000001</v>
      </c>
    </row>
    <row r="437" spans="2:19" ht="16.2" x14ac:dyDescent="0.35">
      <c r="B437" s="16"/>
      <c r="C437" s="65" t="s">
        <v>405</v>
      </c>
      <c r="D437" s="18"/>
      <c r="E437" s="17"/>
      <c r="F437" s="18"/>
      <c r="G437" s="17"/>
      <c r="H437" s="42"/>
      <c r="I437" s="42"/>
      <c r="J437" s="43"/>
      <c r="K437" s="51"/>
      <c r="L437" s="66"/>
      <c r="M437" s="7"/>
      <c r="N437" s="7"/>
      <c r="O437" s="7">
        <v>18.900000000000002</v>
      </c>
      <c r="P437" s="7">
        <v>19.900000000000002</v>
      </c>
      <c r="Q437" s="7">
        <v>19.700000000000003</v>
      </c>
      <c r="R437" s="7">
        <v>19.55</v>
      </c>
      <c r="S437" s="7">
        <v>19.350000000000001</v>
      </c>
    </row>
    <row r="438" spans="2:19" x14ac:dyDescent="0.3">
      <c r="B438" s="54"/>
      <c r="C438" s="17" t="s">
        <v>406</v>
      </c>
      <c r="D438" s="52" t="s">
        <v>11</v>
      </c>
      <c r="E438" s="18" t="s">
        <v>14</v>
      </c>
      <c r="F438" s="52" t="s">
        <v>77</v>
      </c>
      <c r="G438" s="27" t="s">
        <v>15</v>
      </c>
      <c r="H438" s="19"/>
      <c r="I438" s="19"/>
      <c r="J438" s="20">
        <f>IF($H$521=TRUE,H438*O438,IF($J$519&lt;168,H438*P438,IF($J$519&lt;336,H438*Q438,IF($J$519&lt;600,H438*R438,H438*S438))))</f>
        <v>0</v>
      </c>
      <c r="K438" s="51"/>
      <c r="L438" s="66"/>
      <c r="M438" s="7"/>
      <c r="N438" s="7"/>
      <c r="O438" s="7">
        <v>23.35</v>
      </c>
      <c r="P438" s="7">
        <v>24.35</v>
      </c>
      <c r="Q438" s="7">
        <v>24.150000000000002</v>
      </c>
      <c r="R438" s="7">
        <v>24</v>
      </c>
      <c r="S438" s="7">
        <v>23.8</v>
      </c>
    </row>
    <row r="439" spans="2:19" x14ac:dyDescent="0.3">
      <c r="B439" s="54"/>
      <c r="C439" s="17" t="s">
        <v>406</v>
      </c>
      <c r="D439" s="52" t="s">
        <v>407</v>
      </c>
      <c r="E439" s="18" t="s">
        <v>14</v>
      </c>
      <c r="F439" s="52">
        <v>2023</v>
      </c>
      <c r="G439" s="27" t="s">
        <v>15</v>
      </c>
      <c r="H439" s="19"/>
      <c r="I439" s="19"/>
      <c r="J439" s="20">
        <f>IF($H$521=TRUE,H439*O439,IF($J$519&lt;168,H439*P439,IF($J$519&lt;336,H439*Q439,IF($J$519&lt;600,H439*R439,H439*S439))))</f>
        <v>0</v>
      </c>
      <c r="K439" s="51"/>
      <c r="L439" s="66"/>
      <c r="M439" s="7"/>
      <c r="N439" s="7"/>
      <c r="O439" s="7">
        <v>23.05</v>
      </c>
      <c r="P439" s="7">
        <v>24.05</v>
      </c>
      <c r="Q439" s="7">
        <v>23.85</v>
      </c>
      <c r="R439" s="7">
        <v>23.7</v>
      </c>
      <c r="S439" s="7">
        <v>23.5</v>
      </c>
    </row>
    <row r="440" spans="2:19" x14ac:dyDescent="0.3">
      <c r="B440" s="54"/>
      <c r="C440" s="17" t="s">
        <v>408</v>
      </c>
      <c r="D440" s="52" t="s">
        <v>409</v>
      </c>
      <c r="E440" s="18" t="s">
        <v>14</v>
      </c>
      <c r="F440" s="52" t="s">
        <v>77</v>
      </c>
      <c r="G440" s="27" t="s">
        <v>15</v>
      </c>
      <c r="H440" s="19"/>
      <c r="I440" s="19"/>
      <c r="J440" s="20">
        <f>IF($H$521=TRUE,H440*O440,IF($J$519&lt;168,H440*P440,IF($J$519&lt;336,H440*Q440,IF($J$519&lt;600,H440*R440,H440*S440))))</f>
        <v>0</v>
      </c>
      <c r="K440" s="51"/>
      <c r="L440" s="66"/>
      <c r="M440" s="7"/>
      <c r="N440" s="7"/>
      <c r="O440" s="7">
        <v>23.35</v>
      </c>
      <c r="P440" s="7">
        <v>24.35</v>
      </c>
      <c r="Q440" s="7">
        <v>24.150000000000002</v>
      </c>
      <c r="R440" s="7">
        <v>24</v>
      </c>
      <c r="S440" s="7">
        <v>23.8</v>
      </c>
    </row>
    <row r="441" spans="2:19" x14ac:dyDescent="0.3">
      <c r="B441" s="54"/>
      <c r="C441" s="17" t="s">
        <v>411</v>
      </c>
      <c r="D441" s="52" t="s">
        <v>412</v>
      </c>
      <c r="E441" s="18" t="s">
        <v>14</v>
      </c>
      <c r="F441" s="52">
        <v>2023</v>
      </c>
      <c r="G441" s="27" t="s">
        <v>15</v>
      </c>
      <c r="H441" s="19"/>
      <c r="I441" s="19"/>
      <c r="J441" s="20">
        <f>IF($H$521=TRUE,H441*O441,IF($J$519&lt;168,H441*P441,IF($J$519&lt;336,H441*Q441,IF($J$519&lt;600,H441*R441,H441*S441))))</f>
        <v>0</v>
      </c>
      <c r="K441" s="51"/>
      <c r="L441" s="66"/>
      <c r="M441" s="7"/>
      <c r="N441" s="7"/>
      <c r="O441" s="7">
        <v>47.1</v>
      </c>
      <c r="P441" s="7">
        <v>48.1</v>
      </c>
      <c r="Q441" s="7">
        <v>47.9</v>
      </c>
      <c r="R441" s="7">
        <v>47.75</v>
      </c>
      <c r="S441" s="7">
        <v>47.550000000000004</v>
      </c>
    </row>
    <row r="442" spans="2:19" x14ac:dyDescent="0.3">
      <c r="B442" s="54"/>
      <c r="C442" s="17" t="s">
        <v>413</v>
      </c>
      <c r="D442" s="52" t="s">
        <v>414</v>
      </c>
      <c r="E442" s="18" t="s">
        <v>14</v>
      </c>
      <c r="F442" s="52">
        <v>2023</v>
      </c>
      <c r="G442" s="27" t="s">
        <v>15</v>
      </c>
      <c r="H442" s="19"/>
      <c r="I442" s="19"/>
      <c r="J442" s="20">
        <f>IF($H$521=TRUE,H442*O442,IF($J$519&lt;168,H442*P442,IF($J$519&lt;336,H442*Q442,IF($J$519&lt;600,H442*R442,H442*S442))))</f>
        <v>0</v>
      </c>
      <c r="K442" s="51"/>
      <c r="L442" s="66"/>
      <c r="M442" s="7"/>
      <c r="N442" s="7"/>
      <c r="O442" s="7">
        <v>52.400000000000006</v>
      </c>
      <c r="P442" s="7">
        <v>53.400000000000006</v>
      </c>
      <c r="Q442" s="7">
        <v>53.2</v>
      </c>
      <c r="R442" s="7">
        <v>53.050000000000004</v>
      </c>
      <c r="S442" s="7">
        <v>52.850000000000009</v>
      </c>
    </row>
    <row r="443" spans="2:19" ht="16.2" x14ac:dyDescent="0.35">
      <c r="B443" s="16"/>
      <c r="C443" s="65" t="s">
        <v>415</v>
      </c>
      <c r="D443" s="18"/>
      <c r="E443" s="17"/>
      <c r="F443" s="18"/>
      <c r="G443" s="17"/>
      <c r="H443" s="42"/>
      <c r="I443" s="42"/>
      <c r="J443" s="43"/>
      <c r="K443" s="51"/>
      <c r="L443" s="66"/>
      <c r="M443" s="7"/>
      <c r="N443" s="7"/>
      <c r="O443" s="7">
        <v>52.400000000000006</v>
      </c>
      <c r="P443" s="7">
        <v>53.400000000000006</v>
      </c>
      <c r="Q443" s="7">
        <v>53.2</v>
      </c>
      <c r="R443" s="7">
        <v>53.050000000000004</v>
      </c>
      <c r="S443" s="7">
        <v>52.850000000000009</v>
      </c>
    </row>
    <row r="444" spans="2:19" x14ac:dyDescent="0.3">
      <c r="B444" s="54"/>
      <c r="C444" s="17" t="s">
        <v>416</v>
      </c>
      <c r="D444" s="52" t="s">
        <v>417</v>
      </c>
      <c r="E444" s="18" t="s">
        <v>14</v>
      </c>
      <c r="F444" s="52">
        <v>2023</v>
      </c>
      <c r="G444" s="27" t="s">
        <v>15</v>
      </c>
      <c r="H444" s="19"/>
      <c r="I444" s="19"/>
      <c r="J444" s="20">
        <f>IF($H$521=TRUE,H444*O444,IF($J$519&lt;168,H444*P444,IF($J$519&lt;336,H444*Q444,IF($J$519&lt;600,H444*R444,H444*S444))))</f>
        <v>0</v>
      </c>
      <c r="K444" s="51"/>
      <c r="L444" s="66"/>
      <c r="M444" s="7"/>
      <c r="N444" s="7"/>
      <c r="O444" s="7">
        <v>42.95</v>
      </c>
      <c r="P444" s="7">
        <v>43.95</v>
      </c>
      <c r="Q444" s="7">
        <v>43.75</v>
      </c>
      <c r="R444" s="7">
        <v>43.6</v>
      </c>
      <c r="S444" s="7">
        <v>43.400000000000006</v>
      </c>
    </row>
    <row r="445" spans="2:19" x14ac:dyDescent="0.3">
      <c r="B445" s="54"/>
      <c r="C445" s="17" t="s">
        <v>416</v>
      </c>
      <c r="D445" s="52" t="s">
        <v>418</v>
      </c>
      <c r="E445" s="18" t="s">
        <v>419</v>
      </c>
      <c r="F445" s="52">
        <v>2023</v>
      </c>
      <c r="G445" s="27" t="s">
        <v>15</v>
      </c>
      <c r="H445" s="19"/>
      <c r="I445" s="19"/>
      <c r="J445" s="20">
        <f>IF($H$521=TRUE,H445*O445,IF($J$519&lt;168,H445*P445,IF($J$519&lt;336,H445*Q445,IF($J$519&lt;600,H445*R445,H445*S445))))</f>
        <v>0</v>
      </c>
      <c r="K445" s="51"/>
      <c r="L445" s="66"/>
      <c r="M445" s="7"/>
      <c r="N445" s="7"/>
      <c r="O445" s="7">
        <v>85.65</v>
      </c>
      <c r="P445" s="7">
        <v>87.65</v>
      </c>
      <c r="Q445" s="7">
        <v>87.25</v>
      </c>
      <c r="R445" s="7">
        <v>86.95</v>
      </c>
      <c r="S445" s="7">
        <v>86.550000000000011</v>
      </c>
    </row>
    <row r="446" spans="2:19" x14ac:dyDescent="0.3">
      <c r="B446" s="54"/>
      <c r="C446" s="17" t="s">
        <v>420</v>
      </c>
      <c r="D446" s="52" t="s">
        <v>421</v>
      </c>
      <c r="E446" s="18" t="s">
        <v>14</v>
      </c>
      <c r="F446" s="52">
        <v>2020</v>
      </c>
      <c r="G446" s="27" t="s">
        <v>15</v>
      </c>
      <c r="H446" s="19"/>
      <c r="I446" s="19"/>
      <c r="J446" s="20">
        <f>IF($H$521=TRUE,H446*O446,IF($J$519&lt;168,H446*P446,IF($J$519&lt;336,H446*Q446,IF($J$519&lt;600,H446*R446,H446*S446))))</f>
        <v>0</v>
      </c>
      <c r="K446" s="51"/>
      <c r="L446" s="66"/>
      <c r="M446" s="7"/>
      <c r="N446" s="7"/>
      <c r="O446" s="7">
        <v>38.550000000000004</v>
      </c>
      <c r="P446" s="7">
        <v>39.550000000000004</v>
      </c>
      <c r="Q446" s="7">
        <v>39.35</v>
      </c>
      <c r="R446" s="7">
        <v>39.200000000000003</v>
      </c>
      <c r="S446" s="7">
        <v>39.000000000000007</v>
      </c>
    </row>
    <row r="447" spans="2:19" x14ac:dyDescent="0.3">
      <c r="B447" s="54"/>
      <c r="C447" s="17" t="s">
        <v>422</v>
      </c>
      <c r="D447" s="52" t="s">
        <v>423</v>
      </c>
      <c r="E447" s="18" t="s">
        <v>14</v>
      </c>
      <c r="F447" s="52">
        <v>2023</v>
      </c>
      <c r="G447" s="27" t="s">
        <v>15</v>
      </c>
      <c r="H447" s="19"/>
      <c r="I447" s="19"/>
      <c r="J447" s="20">
        <f>IF($H$521=TRUE,H447*O447,IF($J$519&lt;168,H447*P447,IF($J$519&lt;336,H447*Q447,IF($J$519&lt;600,H447*R447,H447*S447))))</f>
        <v>0</v>
      </c>
      <c r="K447" s="51"/>
      <c r="L447" s="66"/>
      <c r="M447" s="7"/>
      <c r="N447" s="7"/>
      <c r="O447" s="7">
        <v>72.350000000000009</v>
      </c>
      <c r="P447" s="7">
        <v>73.350000000000009</v>
      </c>
      <c r="Q447" s="7">
        <v>73.150000000000006</v>
      </c>
      <c r="R447" s="7">
        <v>73.000000000000014</v>
      </c>
      <c r="S447" s="7">
        <v>72.800000000000011</v>
      </c>
    </row>
    <row r="448" spans="2:19" x14ac:dyDescent="0.3">
      <c r="B448" s="54"/>
      <c r="C448" s="17" t="s">
        <v>424</v>
      </c>
      <c r="D448" s="52" t="s">
        <v>425</v>
      </c>
      <c r="E448" s="18" t="s">
        <v>14</v>
      </c>
      <c r="F448" s="52">
        <v>2021</v>
      </c>
      <c r="G448" s="27" t="s">
        <v>15</v>
      </c>
      <c r="H448" s="19"/>
      <c r="I448" s="19"/>
      <c r="J448" s="20">
        <f>IF($H$521=TRUE,H448*O448,IF($J$519&lt;168,H448*P448,IF($J$519&lt;336,H448*Q448,IF($J$519&lt;600,H448*R448,H448*S448))))</f>
        <v>0</v>
      </c>
      <c r="K448" s="51"/>
      <c r="L448" s="66"/>
      <c r="M448" s="7"/>
      <c r="N448" s="7"/>
      <c r="O448" s="7">
        <v>73.650000000000006</v>
      </c>
      <c r="P448" s="7">
        <v>74.650000000000006</v>
      </c>
      <c r="Q448" s="7">
        <v>74.45</v>
      </c>
      <c r="R448" s="7">
        <v>74.300000000000011</v>
      </c>
      <c r="S448" s="7">
        <v>74.100000000000009</v>
      </c>
    </row>
    <row r="449" spans="2:19" ht="16.2" x14ac:dyDescent="0.35">
      <c r="B449" s="16"/>
      <c r="C449" s="65" t="s">
        <v>426</v>
      </c>
      <c r="D449" s="18"/>
      <c r="E449" s="17"/>
      <c r="F449" s="18"/>
      <c r="G449" s="17"/>
      <c r="H449" s="42"/>
      <c r="I449" s="42"/>
      <c r="J449" s="43"/>
      <c r="K449" s="51"/>
      <c r="L449" s="66"/>
      <c r="M449" s="7"/>
      <c r="N449" s="7"/>
      <c r="O449" s="7">
        <v>73.650000000000006</v>
      </c>
      <c r="P449" s="7">
        <v>74.650000000000006</v>
      </c>
      <c r="Q449" s="7">
        <v>74.45</v>
      </c>
      <c r="R449" s="7">
        <v>74.300000000000011</v>
      </c>
      <c r="S449" s="7">
        <v>74.100000000000009</v>
      </c>
    </row>
    <row r="450" spans="2:19" x14ac:dyDescent="0.3">
      <c r="B450" s="54"/>
      <c r="C450" s="17" t="s">
        <v>427</v>
      </c>
      <c r="D450" s="52" t="s">
        <v>11</v>
      </c>
      <c r="E450" s="18" t="s">
        <v>14</v>
      </c>
      <c r="F450" s="52">
        <v>2022</v>
      </c>
      <c r="G450" s="27" t="s">
        <v>15</v>
      </c>
      <c r="H450" s="19"/>
      <c r="I450" s="63"/>
      <c r="J450" s="20">
        <f>IF($H$521=TRUE,IF(I450=5%,H450*O450*0.95,H450*O450),IF($J$519&lt;168,IF(I450=5%,H450*(P450*0.95),H450*P450),IF($J$519&lt;336,IF(I450=5%,H450*(Q450*0.95),H450*Q450),IF($J$519&lt;600,IF(I450=5%,H450*R450*0.95,H450*R450),IF(I450=5%,H450*S450*0.95,H450*S450)))))</f>
        <v>0</v>
      </c>
      <c r="O450" s="7">
        <v>125.9</v>
      </c>
      <c r="P450" s="7">
        <v>126.9</v>
      </c>
      <c r="Q450" s="7">
        <v>126.7</v>
      </c>
      <c r="R450" s="7">
        <v>126.55000000000001</v>
      </c>
      <c r="S450" s="7">
        <v>126.35000000000001</v>
      </c>
    </row>
    <row r="451" spans="2:19" x14ac:dyDescent="0.3">
      <c r="B451" s="54"/>
      <c r="C451" s="17" t="s">
        <v>427</v>
      </c>
      <c r="D451" s="52" t="s">
        <v>11</v>
      </c>
      <c r="E451" s="18" t="s">
        <v>419</v>
      </c>
      <c r="F451" s="52">
        <v>2022</v>
      </c>
      <c r="G451" s="27" t="s">
        <v>15</v>
      </c>
      <c r="H451" s="19"/>
      <c r="I451" s="19"/>
      <c r="J451" s="20">
        <f>IF($H$521=TRUE,H451*O451,IF($J$519&lt;168,H451*P451,IF($J$519&lt;336,H451*Q451,IF($J$519&lt;600,H451*R451,H451*S451))))</f>
        <v>0</v>
      </c>
      <c r="K451" s="51"/>
      <c r="L451" s="66"/>
      <c r="M451" s="7"/>
      <c r="N451" s="7"/>
      <c r="O451" s="7">
        <v>255.25</v>
      </c>
      <c r="P451" s="7">
        <v>257.25</v>
      </c>
      <c r="Q451" s="7">
        <v>256.85000000000002</v>
      </c>
      <c r="R451" s="7">
        <v>256.55</v>
      </c>
      <c r="S451" s="7">
        <v>256.14999999999998</v>
      </c>
    </row>
    <row r="452" spans="2:19" ht="16.2" x14ac:dyDescent="0.35">
      <c r="B452" s="16"/>
      <c r="C452" s="65" t="s">
        <v>428</v>
      </c>
      <c r="D452" s="18"/>
      <c r="E452" s="17"/>
      <c r="F452" s="18"/>
      <c r="G452" s="17"/>
      <c r="H452" s="42"/>
      <c r="I452" s="42"/>
      <c r="J452" s="43"/>
      <c r="K452" s="51"/>
      <c r="L452" s="66"/>
      <c r="M452" s="7"/>
      <c r="N452" s="7"/>
      <c r="O452" s="7">
        <v>0</v>
      </c>
      <c r="P452" s="7">
        <v>0</v>
      </c>
      <c r="Q452" s="7">
        <v>0</v>
      </c>
      <c r="R452" s="7">
        <v>0</v>
      </c>
      <c r="S452" s="7">
        <v>0</v>
      </c>
    </row>
    <row r="453" spans="2:19" x14ac:dyDescent="0.3">
      <c r="B453" s="54"/>
      <c r="C453" s="17" t="s">
        <v>428</v>
      </c>
      <c r="D453" s="52" t="s">
        <v>429</v>
      </c>
      <c r="E453" s="18" t="s">
        <v>14</v>
      </c>
      <c r="F453" s="52">
        <v>2022</v>
      </c>
      <c r="G453" s="27" t="s">
        <v>21</v>
      </c>
      <c r="H453" s="19"/>
      <c r="I453" s="19"/>
      <c r="J453" s="20">
        <f>IF($H$521=TRUE,H453*O453,IF($J$519&lt;168,H453*P453,IF($J$519&lt;336,H453*Q453,IF($J$519&lt;600,H453*R453,H453*S453))))</f>
        <v>0</v>
      </c>
      <c r="K453" s="51"/>
      <c r="L453" s="66"/>
      <c r="M453" s="7"/>
      <c r="N453" s="7"/>
      <c r="O453" s="7">
        <v>15.5</v>
      </c>
      <c r="P453" s="7">
        <v>16.5</v>
      </c>
      <c r="Q453" s="7">
        <v>16.3</v>
      </c>
      <c r="R453" s="7">
        <v>16.149999999999999</v>
      </c>
      <c r="S453" s="7">
        <v>15.95</v>
      </c>
    </row>
    <row r="454" spans="2:19" ht="16.2" x14ac:dyDescent="0.35">
      <c r="B454" s="16"/>
      <c r="C454" s="65" t="s">
        <v>430</v>
      </c>
      <c r="D454" s="18"/>
      <c r="E454" s="17"/>
      <c r="F454" s="18"/>
      <c r="G454" s="17"/>
      <c r="H454" s="42"/>
      <c r="I454" s="42"/>
      <c r="J454" s="43"/>
      <c r="K454" s="51"/>
      <c r="L454" s="66"/>
      <c r="M454" s="7"/>
      <c r="N454" s="7"/>
      <c r="O454" s="7">
        <v>0</v>
      </c>
      <c r="P454" s="7">
        <v>0</v>
      </c>
      <c r="Q454" s="7">
        <v>0</v>
      </c>
      <c r="R454" s="7">
        <v>0</v>
      </c>
      <c r="S454" s="7">
        <v>0</v>
      </c>
    </row>
    <row r="455" spans="2:19" x14ac:dyDescent="0.3">
      <c r="B455" s="54"/>
      <c r="C455" s="17" t="s">
        <v>430</v>
      </c>
      <c r="D455" s="52" t="s">
        <v>431</v>
      </c>
      <c r="E455" s="18" t="s">
        <v>14</v>
      </c>
      <c r="F455" s="52">
        <v>2023</v>
      </c>
      <c r="G455" s="27" t="s">
        <v>21</v>
      </c>
      <c r="H455" s="19"/>
      <c r="I455" s="19"/>
      <c r="J455" s="20">
        <f t="shared" ref="J455:J470" si="0">IF($H$521=TRUE,H455*O455,IF($J$519&lt;168,H455*P455,IF($J$519&lt;336,H455*Q455,IF($J$519&lt;600,H455*R455,H455*S455))))</f>
        <v>0</v>
      </c>
      <c r="K455" s="51"/>
      <c r="L455" s="66"/>
      <c r="M455" s="7"/>
      <c r="N455" s="7"/>
      <c r="O455" s="7">
        <v>17.400000000000002</v>
      </c>
      <c r="P455" s="7">
        <v>18.400000000000002</v>
      </c>
      <c r="Q455" s="7">
        <v>18.200000000000003</v>
      </c>
      <c r="R455" s="7">
        <v>18.05</v>
      </c>
      <c r="S455" s="7">
        <v>17.850000000000001</v>
      </c>
    </row>
    <row r="456" spans="2:19" x14ac:dyDescent="0.3">
      <c r="B456" s="54"/>
      <c r="C456" s="17" t="s">
        <v>432</v>
      </c>
      <c r="D456" s="52" t="s">
        <v>11</v>
      </c>
      <c r="E456" s="18" t="s">
        <v>14</v>
      </c>
      <c r="F456" s="52">
        <v>2023</v>
      </c>
      <c r="G456" s="27" t="s">
        <v>21</v>
      </c>
      <c r="H456" s="19"/>
      <c r="I456" s="19"/>
      <c r="J456" s="20">
        <f t="shared" si="0"/>
        <v>0</v>
      </c>
      <c r="K456" s="51"/>
      <c r="L456" s="66"/>
      <c r="M456" s="7"/>
      <c r="N456" s="7"/>
      <c r="O456" s="7">
        <v>20.200000000000003</v>
      </c>
      <c r="P456" s="7">
        <v>21.200000000000003</v>
      </c>
      <c r="Q456" s="7">
        <v>21.000000000000004</v>
      </c>
      <c r="R456" s="7">
        <v>20.85</v>
      </c>
      <c r="S456" s="7">
        <v>20.650000000000002</v>
      </c>
    </row>
    <row r="457" spans="2:19" x14ac:dyDescent="0.3">
      <c r="B457" s="54"/>
      <c r="C457" s="17" t="s">
        <v>406</v>
      </c>
      <c r="D457" s="52" t="s">
        <v>11</v>
      </c>
      <c r="E457" s="18" t="s">
        <v>14</v>
      </c>
      <c r="F457" s="52">
        <v>2022</v>
      </c>
      <c r="G457" s="27" t="s">
        <v>21</v>
      </c>
      <c r="H457" s="19"/>
      <c r="I457" s="19"/>
      <c r="J457" s="20">
        <f t="shared" si="0"/>
        <v>0</v>
      </c>
      <c r="K457" s="51"/>
      <c r="L457" s="66"/>
      <c r="M457" s="7"/>
      <c r="N457" s="7"/>
      <c r="O457" s="7">
        <v>18.55</v>
      </c>
      <c r="P457" s="7">
        <v>19.55</v>
      </c>
      <c r="Q457" s="7">
        <v>19.350000000000001</v>
      </c>
      <c r="R457" s="7">
        <v>19.2</v>
      </c>
      <c r="S457" s="7">
        <v>19</v>
      </c>
    </row>
    <row r="458" spans="2:19" x14ac:dyDescent="0.3">
      <c r="B458" s="54"/>
      <c r="C458" s="17" t="s">
        <v>406</v>
      </c>
      <c r="D458" s="52" t="s">
        <v>407</v>
      </c>
      <c r="E458" s="18" t="s">
        <v>14</v>
      </c>
      <c r="F458" s="52">
        <v>2023</v>
      </c>
      <c r="G458" s="27" t="s">
        <v>21</v>
      </c>
      <c r="H458" s="19"/>
      <c r="I458" s="19"/>
      <c r="J458" s="20">
        <f t="shared" si="0"/>
        <v>0</v>
      </c>
      <c r="K458" s="51"/>
      <c r="L458" s="66"/>
      <c r="M458" s="7"/>
      <c r="N458" s="7"/>
      <c r="O458" s="7">
        <v>20.75</v>
      </c>
      <c r="P458" s="7">
        <v>21.75</v>
      </c>
      <c r="Q458" s="7">
        <v>21.55</v>
      </c>
      <c r="R458" s="7">
        <v>21.4</v>
      </c>
      <c r="S458" s="7">
        <v>21.2</v>
      </c>
    </row>
    <row r="459" spans="2:19" x14ac:dyDescent="0.3">
      <c r="B459" s="54"/>
      <c r="C459" s="17" t="s">
        <v>408</v>
      </c>
      <c r="D459" s="52" t="s">
        <v>433</v>
      </c>
      <c r="E459" s="18" t="s">
        <v>14</v>
      </c>
      <c r="F459" s="52">
        <v>2023</v>
      </c>
      <c r="G459" s="27" t="s">
        <v>21</v>
      </c>
      <c r="H459" s="19"/>
      <c r="I459" s="19"/>
      <c r="J459" s="20">
        <f t="shared" si="0"/>
        <v>0</v>
      </c>
      <c r="K459" s="51"/>
      <c r="L459" s="66"/>
      <c r="M459" s="7"/>
      <c r="N459" s="7"/>
      <c r="O459" s="7">
        <v>22.1</v>
      </c>
      <c r="P459" s="7">
        <v>23.1</v>
      </c>
      <c r="Q459" s="7">
        <v>22.900000000000002</v>
      </c>
      <c r="R459" s="7">
        <v>22.75</v>
      </c>
      <c r="S459" s="7">
        <v>22.55</v>
      </c>
    </row>
    <row r="460" spans="2:19" x14ac:dyDescent="0.3">
      <c r="B460" s="54"/>
      <c r="C460" s="17" t="s">
        <v>434</v>
      </c>
      <c r="D460" s="52" t="s">
        <v>435</v>
      </c>
      <c r="E460" s="18" t="s">
        <v>14</v>
      </c>
      <c r="F460" s="52">
        <v>2022</v>
      </c>
      <c r="G460" s="27" t="s">
        <v>21</v>
      </c>
      <c r="H460" s="19"/>
      <c r="I460" s="19"/>
      <c r="J460" s="20">
        <f t="shared" si="0"/>
        <v>0</v>
      </c>
      <c r="K460" s="51"/>
      <c r="L460" s="66"/>
      <c r="M460" s="7"/>
      <c r="N460" s="7"/>
      <c r="O460" s="7">
        <v>20.3</v>
      </c>
      <c r="P460" s="7">
        <v>21.3</v>
      </c>
      <c r="Q460" s="7">
        <v>21.1</v>
      </c>
      <c r="R460" s="7">
        <v>20.95</v>
      </c>
      <c r="S460" s="7">
        <v>20.75</v>
      </c>
    </row>
    <row r="461" spans="2:19" x14ac:dyDescent="0.3">
      <c r="B461" s="54"/>
      <c r="C461" s="17" t="s">
        <v>362</v>
      </c>
      <c r="D461" s="52" t="s">
        <v>436</v>
      </c>
      <c r="E461" s="18" t="s">
        <v>14</v>
      </c>
      <c r="F461" s="52">
        <v>2023</v>
      </c>
      <c r="G461" s="27" t="s">
        <v>21</v>
      </c>
      <c r="H461" s="19"/>
      <c r="I461" s="19"/>
      <c r="J461" s="20">
        <f t="shared" si="0"/>
        <v>0</v>
      </c>
      <c r="K461" s="51"/>
      <c r="L461" s="66"/>
      <c r="M461" s="7"/>
      <c r="N461" s="7"/>
      <c r="O461" s="7">
        <v>23.450000000000003</v>
      </c>
      <c r="P461" s="7">
        <v>24.450000000000003</v>
      </c>
      <c r="Q461" s="7">
        <v>24.250000000000004</v>
      </c>
      <c r="R461" s="7">
        <v>24.1</v>
      </c>
      <c r="S461" s="7">
        <v>23.900000000000002</v>
      </c>
    </row>
    <row r="462" spans="2:19" x14ac:dyDescent="0.3">
      <c r="B462" s="54"/>
      <c r="C462" s="17" t="s">
        <v>437</v>
      </c>
      <c r="D462" s="52" t="s">
        <v>438</v>
      </c>
      <c r="E462" s="18" t="s">
        <v>14</v>
      </c>
      <c r="F462" s="52">
        <v>2023</v>
      </c>
      <c r="G462" s="27" t="s">
        <v>21</v>
      </c>
      <c r="H462" s="19"/>
      <c r="I462" s="19"/>
      <c r="J462" s="20">
        <f t="shared" si="0"/>
        <v>0</v>
      </c>
      <c r="K462" s="51"/>
      <c r="L462" s="66"/>
      <c r="M462" s="7"/>
      <c r="N462" s="7"/>
      <c r="O462" s="7">
        <v>31.6</v>
      </c>
      <c r="P462" s="7">
        <v>32.6</v>
      </c>
      <c r="Q462" s="7">
        <v>32.4</v>
      </c>
      <c r="R462" s="7">
        <v>32.25</v>
      </c>
      <c r="S462" s="7">
        <v>32.050000000000004</v>
      </c>
    </row>
    <row r="463" spans="2:19" x14ac:dyDescent="0.3">
      <c r="B463" s="54"/>
      <c r="C463" s="17" t="s">
        <v>437</v>
      </c>
      <c r="D463" s="52" t="s">
        <v>439</v>
      </c>
      <c r="E463" s="18" t="s">
        <v>14</v>
      </c>
      <c r="F463" s="52">
        <v>2022</v>
      </c>
      <c r="G463" s="27" t="s">
        <v>21</v>
      </c>
      <c r="H463" s="19"/>
      <c r="I463" s="19"/>
      <c r="J463" s="20">
        <f t="shared" si="0"/>
        <v>0</v>
      </c>
      <c r="K463" s="51"/>
      <c r="L463" s="66"/>
      <c r="M463" s="7"/>
      <c r="N463" s="7"/>
      <c r="O463" s="7">
        <v>30.3</v>
      </c>
      <c r="P463" s="7">
        <v>31.3</v>
      </c>
      <c r="Q463" s="7">
        <v>31.1</v>
      </c>
      <c r="R463" s="7">
        <v>30.95</v>
      </c>
      <c r="S463" s="7">
        <v>30.75</v>
      </c>
    </row>
    <row r="464" spans="2:19" x14ac:dyDescent="0.3">
      <c r="B464" s="54"/>
      <c r="C464" s="17" t="s">
        <v>410</v>
      </c>
      <c r="D464" s="52" t="s">
        <v>556</v>
      </c>
      <c r="E464" s="18" t="s">
        <v>14</v>
      </c>
      <c r="F464" s="52">
        <v>2022</v>
      </c>
      <c r="G464" s="27" t="s">
        <v>21</v>
      </c>
      <c r="H464" s="19"/>
      <c r="I464" s="19"/>
      <c r="J464" s="20">
        <f t="shared" si="0"/>
        <v>0</v>
      </c>
      <c r="K464" s="51"/>
      <c r="L464" s="66"/>
      <c r="M464" s="7"/>
      <c r="N464" s="7"/>
      <c r="O464" s="7">
        <v>36.65</v>
      </c>
      <c r="P464" s="7">
        <v>37.65</v>
      </c>
      <c r="Q464" s="7">
        <v>37.449999999999996</v>
      </c>
      <c r="R464" s="7">
        <v>37.299999999999997</v>
      </c>
      <c r="S464" s="7">
        <v>37.1</v>
      </c>
    </row>
    <row r="465" spans="2:19" x14ac:dyDescent="0.3">
      <c r="B465" s="54"/>
      <c r="C465" s="17" t="s">
        <v>410</v>
      </c>
      <c r="D465" s="52" t="s">
        <v>556</v>
      </c>
      <c r="E465" s="18" t="s">
        <v>39</v>
      </c>
      <c r="F465" s="52">
        <v>2020</v>
      </c>
      <c r="G465" s="27" t="s">
        <v>21</v>
      </c>
      <c r="H465" s="19"/>
      <c r="I465" s="19"/>
      <c r="J465" s="20">
        <f t="shared" si="0"/>
        <v>0</v>
      </c>
      <c r="K465" s="51"/>
      <c r="L465" s="66"/>
      <c r="M465" s="7"/>
      <c r="N465" s="7"/>
      <c r="O465" s="7">
        <v>74.25</v>
      </c>
      <c r="P465" s="7">
        <v>76.25</v>
      </c>
      <c r="Q465" s="7">
        <v>75.849999999999994</v>
      </c>
      <c r="R465" s="7">
        <v>75.55</v>
      </c>
      <c r="S465" s="7">
        <v>75.150000000000006</v>
      </c>
    </row>
    <row r="466" spans="2:19" x14ac:dyDescent="0.3">
      <c r="B466" s="54"/>
      <c r="C466" s="17" t="s">
        <v>440</v>
      </c>
      <c r="D466" s="52" t="s">
        <v>441</v>
      </c>
      <c r="E466" s="18" t="s">
        <v>14</v>
      </c>
      <c r="F466" s="52">
        <v>2023</v>
      </c>
      <c r="G466" s="27" t="s">
        <v>21</v>
      </c>
      <c r="H466" s="19"/>
      <c r="I466" s="19"/>
      <c r="J466" s="20">
        <f t="shared" si="0"/>
        <v>0</v>
      </c>
      <c r="K466" s="51"/>
      <c r="L466" s="66"/>
      <c r="M466" s="7"/>
      <c r="N466" s="7"/>
      <c r="O466" s="7">
        <v>37.800000000000004</v>
      </c>
      <c r="P466" s="7">
        <v>38.800000000000004</v>
      </c>
      <c r="Q466" s="7">
        <v>38.6</v>
      </c>
      <c r="R466" s="7">
        <v>38.450000000000003</v>
      </c>
      <c r="S466" s="7">
        <v>38.250000000000007</v>
      </c>
    </row>
    <row r="467" spans="2:19" x14ac:dyDescent="0.3">
      <c r="B467" s="54"/>
      <c r="C467" s="17" t="s">
        <v>442</v>
      </c>
      <c r="D467" s="52" t="s">
        <v>443</v>
      </c>
      <c r="E467" s="18" t="s">
        <v>14</v>
      </c>
      <c r="F467" s="52">
        <v>2023</v>
      </c>
      <c r="G467" s="27" t="s">
        <v>21</v>
      </c>
      <c r="H467" s="19"/>
      <c r="I467" s="19"/>
      <c r="J467" s="20">
        <f t="shared" si="0"/>
        <v>0</v>
      </c>
      <c r="K467" s="51"/>
      <c r="L467" s="66"/>
      <c r="M467" s="7"/>
      <c r="N467" s="7"/>
      <c r="O467" s="7">
        <v>39.1</v>
      </c>
      <c r="P467" s="7">
        <v>40.1</v>
      </c>
      <c r="Q467" s="7">
        <v>39.9</v>
      </c>
      <c r="R467" s="7">
        <v>39.75</v>
      </c>
      <c r="S467" s="7">
        <v>39.550000000000004</v>
      </c>
    </row>
    <row r="468" spans="2:19" x14ac:dyDescent="0.3">
      <c r="B468" s="54"/>
      <c r="C468" s="17" t="s">
        <v>444</v>
      </c>
      <c r="D468" s="52" t="s">
        <v>557</v>
      </c>
      <c r="E468" s="18" t="s">
        <v>14</v>
      </c>
      <c r="F468" s="52">
        <v>2023</v>
      </c>
      <c r="G468" s="27" t="s">
        <v>21</v>
      </c>
      <c r="H468" s="19"/>
      <c r="I468" s="19"/>
      <c r="J468" s="20">
        <f t="shared" si="0"/>
        <v>0</v>
      </c>
      <c r="K468" s="51"/>
      <c r="L468" s="66"/>
      <c r="M468" s="7"/>
      <c r="N468" s="7"/>
      <c r="O468" s="7">
        <v>36</v>
      </c>
      <c r="P468" s="7">
        <v>37</v>
      </c>
      <c r="Q468" s="7">
        <v>36.799999999999997</v>
      </c>
      <c r="R468" s="7">
        <v>36.65</v>
      </c>
      <c r="S468" s="7">
        <v>36.450000000000003</v>
      </c>
    </row>
    <row r="469" spans="2:19" x14ac:dyDescent="0.3">
      <c r="B469" s="54"/>
      <c r="C469" s="17" t="s">
        <v>352</v>
      </c>
      <c r="D469" s="52" t="s">
        <v>11</v>
      </c>
      <c r="E469" s="18" t="s">
        <v>14</v>
      </c>
      <c r="F469" s="52">
        <v>2023</v>
      </c>
      <c r="G469" s="27" t="s">
        <v>21</v>
      </c>
      <c r="H469" s="19"/>
      <c r="I469" s="19"/>
      <c r="J469" s="20">
        <f t="shared" si="0"/>
        <v>0</v>
      </c>
      <c r="K469" s="51"/>
      <c r="L469" s="66"/>
      <c r="M469" s="7"/>
      <c r="N469" s="7"/>
      <c r="O469" s="7">
        <v>40.450000000000003</v>
      </c>
      <c r="P469" s="7">
        <v>41.45</v>
      </c>
      <c r="Q469" s="7">
        <v>41.25</v>
      </c>
      <c r="R469" s="7">
        <v>41.1</v>
      </c>
      <c r="S469" s="7">
        <v>40.900000000000006</v>
      </c>
    </row>
    <row r="470" spans="2:19" x14ac:dyDescent="0.3">
      <c r="B470" s="54"/>
      <c r="C470" s="17" t="s">
        <v>445</v>
      </c>
      <c r="D470" s="52" t="s">
        <v>11</v>
      </c>
      <c r="E470" s="18" t="s">
        <v>14</v>
      </c>
      <c r="F470" s="52">
        <v>2022</v>
      </c>
      <c r="G470" s="27" t="s">
        <v>21</v>
      </c>
      <c r="H470" s="19"/>
      <c r="I470" s="19"/>
      <c r="J470" s="20">
        <f t="shared" si="0"/>
        <v>0</v>
      </c>
      <c r="K470" s="51"/>
      <c r="L470" s="66"/>
      <c r="M470" s="7"/>
      <c r="N470" s="7"/>
      <c r="O470" s="7">
        <v>59.7</v>
      </c>
      <c r="P470" s="7">
        <v>60.7</v>
      </c>
      <c r="Q470" s="7">
        <v>60.5</v>
      </c>
      <c r="R470" s="7">
        <v>60.35</v>
      </c>
      <c r="S470" s="7">
        <v>60.150000000000006</v>
      </c>
    </row>
    <row r="471" spans="2:19" ht="16.2" x14ac:dyDescent="0.35">
      <c r="B471" s="16"/>
      <c r="C471" s="65" t="s">
        <v>446</v>
      </c>
      <c r="D471" s="18"/>
      <c r="E471" s="17"/>
      <c r="F471" s="18"/>
      <c r="G471" s="17"/>
      <c r="H471" s="42"/>
      <c r="I471" s="42"/>
      <c r="J471" s="43"/>
      <c r="K471" s="51"/>
      <c r="L471" s="66"/>
      <c r="M471" s="7"/>
      <c r="N471" s="7"/>
      <c r="O471" s="7">
        <v>0</v>
      </c>
      <c r="P471" s="7">
        <v>0</v>
      </c>
      <c r="Q471" s="7">
        <v>0</v>
      </c>
      <c r="R471" s="7">
        <v>0</v>
      </c>
      <c r="S471" s="7">
        <v>0</v>
      </c>
    </row>
    <row r="472" spans="2:19" x14ac:dyDescent="0.3">
      <c r="B472" s="54"/>
      <c r="C472" s="17" t="s">
        <v>446</v>
      </c>
      <c r="D472" s="52" t="s">
        <v>447</v>
      </c>
      <c r="E472" s="18" t="s">
        <v>14</v>
      </c>
      <c r="F472" s="52">
        <v>2023</v>
      </c>
      <c r="G472" s="27" t="s">
        <v>21</v>
      </c>
      <c r="H472" s="19"/>
      <c r="I472" s="19"/>
      <c r="J472" s="20">
        <f t="shared" ref="J472:J480" si="1">IF($H$521=TRUE,H472*O472,IF($J$519&lt;168,H472*P472,IF($J$519&lt;336,H472*Q472,IF($J$519&lt;600,H472*R472,H472*S472))))</f>
        <v>0</v>
      </c>
      <c r="K472" s="51"/>
      <c r="L472" s="66"/>
      <c r="M472" s="7"/>
      <c r="N472" s="7"/>
      <c r="O472" s="7">
        <v>24.6</v>
      </c>
      <c r="P472" s="7">
        <v>25.6</v>
      </c>
      <c r="Q472" s="7">
        <v>25.400000000000002</v>
      </c>
      <c r="R472" s="7">
        <v>25.25</v>
      </c>
      <c r="S472" s="7">
        <v>25.05</v>
      </c>
    </row>
    <row r="473" spans="2:19" x14ac:dyDescent="0.3">
      <c r="B473" s="54"/>
      <c r="C473" s="17" t="s">
        <v>446</v>
      </c>
      <c r="D473" s="52" t="s">
        <v>447</v>
      </c>
      <c r="E473" s="18" t="s">
        <v>39</v>
      </c>
      <c r="F473" s="52">
        <v>2023</v>
      </c>
      <c r="G473" s="27" t="s">
        <v>21</v>
      </c>
      <c r="H473" s="19"/>
      <c r="I473" s="19"/>
      <c r="J473" s="20">
        <f t="shared" si="1"/>
        <v>0</v>
      </c>
      <c r="K473" s="51"/>
      <c r="L473" s="66"/>
      <c r="M473" s="7"/>
      <c r="N473" s="7"/>
      <c r="O473" s="7">
        <v>50.2</v>
      </c>
      <c r="P473" s="7">
        <v>52.2</v>
      </c>
      <c r="Q473" s="7">
        <v>51.800000000000004</v>
      </c>
      <c r="R473" s="7">
        <v>51.5</v>
      </c>
      <c r="S473" s="7">
        <v>51.1</v>
      </c>
    </row>
    <row r="474" spans="2:19" x14ac:dyDescent="0.3">
      <c r="B474" s="54"/>
      <c r="C474" s="17" t="s">
        <v>446</v>
      </c>
      <c r="D474" s="52" t="s">
        <v>448</v>
      </c>
      <c r="E474" s="18" t="s">
        <v>14</v>
      </c>
      <c r="F474" s="52">
        <v>2022</v>
      </c>
      <c r="G474" s="27" t="s">
        <v>21</v>
      </c>
      <c r="H474" s="19"/>
      <c r="I474" s="19"/>
      <c r="J474" s="20">
        <f t="shared" si="1"/>
        <v>0</v>
      </c>
      <c r="K474" s="51"/>
      <c r="L474" s="66"/>
      <c r="M474" s="7"/>
      <c r="N474" s="7"/>
      <c r="O474" s="7">
        <v>25.25</v>
      </c>
      <c r="P474" s="7">
        <v>26.25</v>
      </c>
      <c r="Q474" s="7">
        <v>26.05</v>
      </c>
      <c r="R474" s="7">
        <v>25.9</v>
      </c>
      <c r="S474" s="7">
        <v>25.7</v>
      </c>
    </row>
    <row r="475" spans="2:19" x14ac:dyDescent="0.3">
      <c r="B475" s="54"/>
      <c r="C475" s="17" t="s">
        <v>449</v>
      </c>
      <c r="D475" s="52" t="s">
        <v>558</v>
      </c>
      <c r="E475" s="18" t="s">
        <v>14</v>
      </c>
      <c r="F475" s="52">
        <v>2022</v>
      </c>
      <c r="G475" s="27" t="s">
        <v>21</v>
      </c>
      <c r="H475" s="19"/>
      <c r="I475" s="19"/>
      <c r="J475" s="20">
        <f t="shared" si="1"/>
        <v>0</v>
      </c>
      <c r="K475" s="51"/>
      <c r="L475" s="66"/>
      <c r="M475" s="7"/>
      <c r="N475" s="7"/>
      <c r="O475" s="7">
        <v>30.950000000000003</v>
      </c>
      <c r="P475" s="7">
        <v>31.950000000000003</v>
      </c>
      <c r="Q475" s="7">
        <v>31.750000000000004</v>
      </c>
      <c r="R475" s="7">
        <v>31.6</v>
      </c>
      <c r="S475" s="7">
        <v>31.400000000000002</v>
      </c>
    </row>
    <row r="476" spans="2:19" x14ac:dyDescent="0.3">
      <c r="B476" s="54"/>
      <c r="C476" s="17" t="s">
        <v>420</v>
      </c>
      <c r="D476" s="52" t="s">
        <v>450</v>
      </c>
      <c r="E476" s="18" t="s">
        <v>14</v>
      </c>
      <c r="F476" s="52">
        <v>2022</v>
      </c>
      <c r="G476" s="27" t="s">
        <v>21</v>
      </c>
      <c r="H476" s="19"/>
      <c r="I476" s="19"/>
      <c r="J476" s="20">
        <f t="shared" si="1"/>
        <v>0</v>
      </c>
      <c r="K476" s="51"/>
      <c r="L476" s="66"/>
      <c r="M476" s="7"/>
      <c r="N476" s="7"/>
      <c r="O476" s="7">
        <v>32.200000000000003</v>
      </c>
      <c r="P476" s="7">
        <v>33.200000000000003</v>
      </c>
      <c r="Q476" s="7">
        <v>33</v>
      </c>
      <c r="R476" s="7">
        <v>32.85</v>
      </c>
      <c r="S476" s="7">
        <v>32.650000000000006</v>
      </c>
    </row>
    <row r="477" spans="2:19" x14ac:dyDescent="0.3">
      <c r="B477" s="54"/>
      <c r="C477" s="17" t="s">
        <v>451</v>
      </c>
      <c r="D477" s="52" t="s">
        <v>452</v>
      </c>
      <c r="E477" s="18" t="s">
        <v>14</v>
      </c>
      <c r="F477" s="52">
        <v>2022</v>
      </c>
      <c r="G477" s="27" t="s">
        <v>21</v>
      </c>
      <c r="H477" s="19"/>
      <c r="I477" s="19"/>
      <c r="J477" s="20">
        <f t="shared" si="1"/>
        <v>0</v>
      </c>
      <c r="K477" s="51"/>
      <c r="L477" s="66"/>
      <c r="M477" s="7"/>
      <c r="N477" s="7"/>
      <c r="O477" s="7">
        <v>42.35</v>
      </c>
      <c r="P477" s="7">
        <v>43.35</v>
      </c>
      <c r="Q477" s="7">
        <v>43.15</v>
      </c>
      <c r="R477" s="7">
        <v>43</v>
      </c>
      <c r="S477" s="7">
        <v>42.800000000000004</v>
      </c>
    </row>
    <row r="478" spans="2:19" x14ac:dyDescent="0.3">
      <c r="B478" s="54"/>
      <c r="C478" s="17" t="s">
        <v>453</v>
      </c>
      <c r="D478" s="52" t="s">
        <v>454</v>
      </c>
      <c r="E478" s="18" t="s">
        <v>14</v>
      </c>
      <c r="F478" s="52">
        <v>2022</v>
      </c>
      <c r="G478" s="27" t="s">
        <v>21</v>
      </c>
      <c r="H478" s="19"/>
      <c r="I478" s="19"/>
      <c r="J478" s="20">
        <f t="shared" si="1"/>
        <v>0</v>
      </c>
      <c r="K478" s="51"/>
      <c r="L478" s="66"/>
      <c r="M478" s="7"/>
      <c r="N478" s="7"/>
      <c r="O478" s="7">
        <v>53.75</v>
      </c>
      <c r="P478" s="7">
        <v>54.75</v>
      </c>
      <c r="Q478" s="7">
        <v>54.55</v>
      </c>
      <c r="R478" s="7">
        <v>54.4</v>
      </c>
      <c r="S478" s="7">
        <v>54.2</v>
      </c>
    </row>
    <row r="479" spans="2:19" x14ac:dyDescent="0.3">
      <c r="B479" s="54"/>
      <c r="C479" s="17" t="s">
        <v>455</v>
      </c>
      <c r="D479" s="52" t="s">
        <v>559</v>
      </c>
      <c r="E479" s="18" t="s">
        <v>14</v>
      </c>
      <c r="F479" s="52">
        <v>2022</v>
      </c>
      <c r="G479" s="27" t="s">
        <v>21</v>
      </c>
      <c r="H479" s="19"/>
      <c r="I479" s="19"/>
      <c r="J479" s="20">
        <f t="shared" si="1"/>
        <v>0</v>
      </c>
      <c r="K479" s="51"/>
      <c r="L479" s="66"/>
      <c r="M479" s="7"/>
      <c r="N479" s="7"/>
      <c r="O479" s="7">
        <v>53.75</v>
      </c>
      <c r="P479" s="7">
        <v>54.75</v>
      </c>
      <c r="Q479" s="7">
        <v>54.55</v>
      </c>
      <c r="R479" s="7">
        <v>54.4</v>
      </c>
      <c r="S479" s="7">
        <v>54.2</v>
      </c>
    </row>
    <row r="480" spans="2:19" x14ac:dyDescent="0.3">
      <c r="B480" s="54"/>
      <c r="C480" s="17" t="s">
        <v>456</v>
      </c>
      <c r="D480" s="52" t="s">
        <v>457</v>
      </c>
      <c r="E480" s="18" t="s">
        <v>14</v>
      </c>
      <c r="F480" s="52">
        <v>2021</v>
      </c>
      <c r="G480" s="27" t="s">
        <v>21</v>
      </c>
      <c r="H480" s="19"/>
      <c r="I480" s="19"/>
      <c r="J480" s="20">
        <f t="shared" si="1"/>
        <v>0</v>
      </c>
      <c r="K480" s="51"/>
      <c r="L480" s="66"/>
      <c r="M480" s="7"/>
      <c r="N480" s="7"/>
      <c r="O480" s="7">
        <v>93.600000000000009</v>
      </c>
      <c r="P480" s="7">
        <v>94.600000000000009</v>
      </c>
      <c r="Q480" s="7">
        <v>94.4</v>
      </c>
      <c r="R480" s="7">
        <v>94.250000000000014</v>
      </c>
      <c r="S480" s="7">
        <v>94.050000000000011</v>
      </c>
    </row>
    <row r="481" spans="2:35" ht="16.2" x14ac:dyDescent="0.35">
      <c r="B481" s="16"/>
      <c r="C481" s="65" t="s">
        <v>458</v>
      </c>
      <c r="D481" s="18"/>
      <c r="E481" s="17"/>
      <c r="F481" s="18"/>
      <c r="G481" s="17"/>
      <c r="H481" s="42"/>
      <c r="I481" s="42"/>
      <c r="J481" s="43"/>
      <c r="K481" s="51"/>
      <c r="L481" s="66"/>
      <c r="M481" s="7"/>
      <c r="N481" s="7"/>
      <c r="O481" s="7">
        <v>0</v>
      </c>
      <c r="P481" s="7">
        <v>0</v>
      </c>
      <c r="Q481" s="7">
        <v>0</v>
      </c>
      <c r="R481" s="7">
        <v>0</v>
      </c>
      <c r="S481" s="7">
        <v>0</v>
      </c>
    </row>
    <row r="482" spans="2:35" x14ac:dyDescent="0.3">
      <c r="B482" s="54"/>
      <c r="C482" s="17" t="s">
        <v>458</v>
      </c>
      <c r="D482" s="52" t="s">
        <v>459</v>
      </c>
      <c r="E482" s="18" t="s">
        <v>14</v>
      </c>
      <c r="F482" s="52">
        <v>2022</v>
      </c>
      <c r="G482" s="27" t="s">
        <v>21</v>
      </c>
      <c r="H482" s="19"/>
      <c r="I482" s="63"/>
      <c r="J482" s="20">
        <f>IF($H$521=TRUE,IF(I482=5%,H482*O482*0.95,H482*O482),IF($J$519&lt;168,IF(I482=5%,H482*(P482*0.95),H482*P482),IF($J$519&lt;336,IF(I482=5%,H482*(Q482*0.95),H482*Q482),IF($J$519&lt;600,IF(I482=5%,H482*R482*0.95,H482*R482),IF(I482=5%,H482*S482*0.95,H482*S482)))))</f>
        <v>0</v>
      </c>
      <c r="O482" s="7">
        <v>65.75</v>
      </c>
      <c r="P482" s="7">
        <v>66.75</v>
      </c>
      <c r="Q482" s="7">
        <v>66.55</v>
      </c>
      <c r="R482" s="7">
        <v>66.400000000000006</v>
      </c>
      <c r="S482" s="7">
        <v>66.2</v>
      </c>
    </row>
    <row r="483" spans="2:35" x14ac:dyDescent="0.3">
      <c r="B483" s="54"/>
      <c r="C483" s="17" t="s">
        <v>458</v>
      </c>
      <c r="D483" s="52" t="s">
        <v>560</v>
      </c>
      <c r="E483" s="18" t="s">
        <v>14</v>
      </c>
      <c r="F483" s="52">
        <v>2018</v>
      </c>
      <c r="G483" s="27" t="s">
        <v>21</v>
      </c>
      <c r="H483" s="19"/>
      <c r="I483" s="19"/>
      <c r="J483" s="20">
        <f t="shared" ref="J483:J489" si="2">IF($H$521=TRUE,H483*O483,IF($J$519&lt;168,H483*P483,IF($J$519&lt;336,H483*Q483,IF($J$519&lt;600,H483*R483,H483*S483))))</f>
        <v>0</v>
      </c>
      <c r="K483" s="51"/>
      <c r="L483" s="66"/>
      <c r="M483" s="7"/>
      <c r="N483" s="7"/>
      <c r="O483" s="7">
        <v>74</v>
      </c>
      <c r="P483" s="7">
        <v>75</v>
      </c>
      <c r="Q483" s="7">
        <v>74.8</v>
      </c>
      <c r="R483" s="7">
        <v>74.650000000000006</v>
      </c>
      <c r="S483" s="7">
        <v>74.45</v>
      </c>
    </row>
    <row r="484" spans="2:35" x14ac:dyDescent="0.3">
      <c r="B484" s="54"/>
      <c r="C484" s="17" t="s">
        <v>458</v>
      </c>
      <c r="D484" s="52" t="s">
        <v>561</v>
      </c>
      <c r="E484" s="18" t="s">
        <v>14</v>
      </c>
      <c r="F484" s="52">
        <v>2022</v>
      </c>
      <c r="G484" s="27" t="s">
        <v>21</v>
      </c>
      <c r="H484" s="19"/>
      <c r="I484" s="19"/>
      <c r="J484" s="20">
        <f t="shared" si="2"/>
        <v>0</v>
      </c>
      <c r="K484" s="51"/>
      <c r="L484" s="66"/>
      <c r="M484" s="7"/>
      <c r="N484" s="7"/>
      <c r="O484" s="7">
        <v>70.2</v>
      </c>
      <c r="P484" s="7">
        <v>71.2</v>
      </c>
      <c r="Q484" s="7">
        <v>71</v>
      </c>
      <c r="R484" s="7">
        <v>70.850000000000009</v>
      </c>
      <c r="S484" s="7">
        <v>70.650000000000006</v>
      </c>
    </row>
    <row r="485" spans="2:35" x14ac:dyDescent="0.3">
      <c r="B485" s="54"/>
      <c r="C485" s="17" t="s">
        <v>458</v>
      </c>
      <c r="D485" s="52" t="s">
        <v>562</v>
      </c>
      <c r="E485" s="18" t="s">
        <v>419</v>
      </c>
      <c r="F485" s="52">
        <v>2022</v>
      </c>
      <c r="G485" s="27" t="s">
        <v>21</v>
      </c>
      <c r="H485" s="19"/>
      <c r="I485" s="19"/>
      <c r="J485" s="20">
        <f t="shared" si="2"/>
        <v>0</v>
      </c>
      <c r="K485" s="51"/>
      <c r="L485" s="66"/>
      <c r="M485" s="7"/>
      <c r="N485" s="7"/>
      <c r="O485" s="7">
        <v>143.85</v>
      </c>
      <c r="P485" s="7">
        <v>145.85</v>
      </c>
      <c r="Q485" s="7">
        <v>145.44999999999999</v>
      </c>
      <c r="R485" s="7">
        <v>145.15</v>
      </c>
      <c r="S485" s="7">
        <v>144.75</v>
      </c>
    </row>
    <row r="486" spans="2:35" x14ac:dyDescent="0.3">
      <c r="B486" s="54"/>
      <c r="C486" s="17" t="s">
        <v>458</v>
      </c>
      <c r="D486" s="52" t="s">
        <v>563</v>
      </c>
      <c r="E486" s="18" t="s">
        <v>14</v>
      </c>
      <c r="F486" s="52">
        <v>2022</v>
      </c>
      <c r="G486" s="27" t="s">
        <v>21</v>
      </c>
      <c r="H486" s="19"/>
      <c r="I486" s="19"/>
      <c r="J486" s="20">
        <f t="shared" si="2"/>
        <v>0</v>
      </c>
      <c r="K486" s="51"/>
      <c r="L486" s="66"/>
      <c r="M486" s="7"/>
      <c r="N486" s="7"/>
      <c r="O486" s="7">
        <v>70.2</v>
      </c>
      <c r="P486" s="7">
        <v>71.2</v>
      </c>
      <c r="Q486" s="7">
        <v>71</v>
      </c>
      <c r="R486" s="7">
        <v>70.850000000000009</v>
      </c>
      <c r="S486" s="7">
        <v>70.650000000000006</v>
      </c>
    </row>
    <row r="487" spans="2:35" x14ac:dyDescent="0.3">
      <c r="B487" s="54"/>
      <c r="C487" s="17" t="s">
        <v>458</v>
      </c>
      <c r="D487" s="52" t="s">
        <v>564</v>
      </c>
      <c r="E487" s="18" t="s">
        <v>419</v>
      </c>
      <c r="F487" s="52">
        <v>2022</v>
      </c>
      <c r="G487" s="27" t="s">
        <v>21</v>
      </c>
      <c r="H487" s="19"/>
      <c r="I487" s="19"/>
      <c r="J487" s="20">
        <f t="shared" si="2"/>
        <v>0</v>
      </c>
      <c r="K487" s="51"/>
      <c r="L487" s="66"/>
      <c r="M487" s="7"/>
      <c r="N487" s="7"/>
      <c r="O487" s="7">
        <v>143.85</v>
      </c>
      <c r="P487" s="7">
        <v>145.85</v>
      </c>
      <c r="Q487" s="7">
        <v>145.44999999999999</v>
      </c>
      <c r="R487" s="7">
        <v>145.15</v>
      </c>
      <c r="S487" s="7">
        <v>144.75</v>
      </c>
    </row>
    <row r="488" spans="2:35" x14ac:dyDescent="0.3">
      <c r="B488" s="54"/>
      <c r="C488" s="17" t="s">
        <v>460</v>
      </c>
      <c r="D488" s="52" t="s">
        <v>461</v>
      </c>
      <c r="E488" s="18" t="s">
        <v>14</v>
      </c>
      <c r="F488" s="52">
        <v>2018</v>
      </c>
      <c r="G488" s="27" t="s">
        <v>21</v>
      </c>
      <c r="H488" s="19"/>
      <c r="I488" s="19"/>
      <c r="J488" s="20">
        <f t="shared" si="2"/>
        <v>0</v>
      </c>
      <c r="K488" s="51"/>
      <c r="L488" s="66"/>
      <c r="M488" s="7"/>
      <c r="N488" s="7"/>
      <c r="O488" s="7">
        <v>139.80000000000001</v>
      </c>
      <c r="P488" s="7">
        <v>140.80000000000001</v>
      </c>
      <c r="Q488" s="7">
        <v>140.60000000000002</v>
      </c>
      <c r="R488" s="7">
        <v>140.45000000000002</v>
      </c>
      <c r="S488" s="7">
        <v>140.25</v>
      </c>
    </row>
    <row r="489" spans="2:35" x14ac:dyDescent="0.3">
      <c r="B489" s="54"/>
      <c r="C489" s="17" t="s">
        <v>460</v>
      </c>
      <c r="D489" s="52" t="s">
        <v>461</v>
      </c>
      <c r="E489" s="18" t="s">
        <v>419</v>
      </c>
      <c r="F489" s="52">
        <v>2021</v>
      </c>
      <c r="G489" s="27" t="s">
        <v>21</v>
      </c>
      <c r="H489" s="19"/>
      <c r="I489" s="19"/>
      <c r="J489" s="20">
        <f t="shared" si="2"/>
        <v>0</v>
      </c>
      <c r="K489" s="51"/>
      <c r="L489" s="66"/>
      <c r="M489" s="7"/>
      <c r="N489" s="7"/>
      <c r="O489" s="7">
        <v>276.75</v>
      </c>
      <c r="P489" s="7">
        <v>278.75</v>
      </c>
      <c r="Q489" s="7">
        <v>278.35000000000002</v>
      </c>
      <c r="R489" s="7">
        <v>278.05</v>
      </c>
      <c r="S489" s="7">
        <v>277.64999999999998</v>
      </c>
    </row>
    <row r="490" spans="2:35" x14ac:dyDescent="0.3">
      <c r="B490" s="57"/>
      <c r="C490" s="21"/>
      <c r="D490" s="33"/>
      <c r="E490" s="21"/>
      <c r="F490" s="21"/>
      <c r="G490" s="21"/>
      <c r="J490" s="34"/>
      <c r="K490" s="92"/>
      <c r="L490" s="92"/>
      <c r="M490" s="55"/>
      <c r="N490" s="7"/>
      <c r="O490" s="93"/>
      <c r="P490" s="93"/>
      <c r="Q490" s="93"/>
      <c r="R490" s="93"/>
      <c r="S490" s="93"/>
      <c r="T490" s="6"/>
      <c r="U490" s="6"/>
      <c r="V490" s="6"/>
      <c r="W490" s="6"/>
      <c r="X490" s="6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2:35" ht="24" customHeight="1" x14ac:dyDescent="0.45">
      <c r="B491" s="35"/>
      <c r="C491" s="35"/>
      <c r="D491" s="1" t="s">
        <v>476</v>
      </c>
      <c r="E491" s="1"/>
      <c r="F491" s="1"/>
      <c r="G491" s="35"/>
      <c r="H491" s="35"/>
      <c r="I491" s="35"/>
      <c r="J491" s="35"/>
      <c r="K491" s="51"/>
      <c r="L491" s="51"/>
      <c r="M491" s="7"/>
      <c r="N491" s="7" t="e">
        <v>#REF!</v>
      </c>
      <c r="O491" s="7"/>
      <c r="P491" s="7"/>
      <c r="Q491" s="7"/>
      <c r="R491" s="60"/>
      <c r="T491" s="6"/>
      <c r="U491" s="6"/>
      <c r="V491" s="6"/>
      <c r="W491" s="6"/>
      <c r="X491" s="6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2:35" x14ac:dyDescent="0.3">
      <c r="B492" s="57"/>
      <c r="C492" s="21"/>
      <c r="D492" s="33"/>
      <c r="E492" s="21"/>
      <c r="F492" s="21"/>
      <c r="G492" s="21"/>
      <c r="J492" s="34"/>
      <c r="K492" s="92"/>
      <c r="L492" s="92"/>
      <c r="M492" s="55"/>
      <c r="N492" s="7"/>
      <c r="O492" s="93"/>
      <c r="P492" s="93"/>
      <c r="Q492" s="93"/>
      <c r="R492" s="93"/>
      <c r="S492" s="93"/>
      <c r="T492" s="6"/>
      <c r="U492" s="6"/>
      <c r="V492" s="6"/>
      <c r="W492" s="6"/>
      <c r="X492" s="6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2:35" ht="21.6" x14ac:dyDescent="0.45">
      <c r="B493" s="68">
        <v>41</v>
      </c>
      <c r="C493" s="69" t="s">
        <v>507</v>
      </c>
      <c r="D493" s="90"/>
      <c r="E493" s="71"/>
      <c r="F493" s="71"/>
      <c r="G493" s="71"/>
      <c r="H493" s="72">
        <f>H494/2-H495+H496*2+H497/2+H498+H499*2+H500/2+H501+H502*2+H503/2+H504+H505*2+H506/2+H507/2+H508+H509+H510+H511</f>
        <v>0</v>
      </c>
      <c r="I493" s="72" cm="1">
        <f t="array" ref="I493">SUM(I494:I541+I541+I539+I537+I525+I516+I510+I504)</f>
        <v>0</v>
      </c>
      <c r="J493" s="73"/>
      <c r="K493" s="94" t="s">
        <v>477</v>
      </c>
      <c r="L493" s="66"/>
      <c r="M493" s="7"/>
      <c r="N493" s="7"/>
      <c r="O493" s="7">
        <v>0</v>
      </c>
      <c r="P493" s="7">
        <v>0</v>
      </c>
      <c r="Q493" s="7">
        <v>0</v>
      </c>
      <c r="R493" s="7">
        <v>0</v>
      </c>
      <c r="S493" s="7">
        <v>0</v>
      </c>
    </row>
    <row r="494" spans="2:35" x14ac:dyDescent="0.3">
      <c r="B494" s="54"/>
      <c r="C494" s="17" t="s">
        <v>508</v>
      </c>
      <c r="D494" s="52" t="s">
        <v>509</v>
      </c>
      <c r="E494" s="18" t="s">
        <v>510</v>
      </c>
      <c r="F494" s="133" t="s">
        <v>511</v>
      </c>
      <c r="G494" s="134"/>
      <c r="H494" s="19"/>
      <c r="I494" s="19"/>
      <c r="J494" s="20">
        <f t="shared" ref="J494:J511" si="3">IF($H$521=TRUE,H494*O494,IF($J$519&lt;168,H494*P494,IF($J$519&lt;336,H494*Q494,IF($J$519&lt;600,H494*R494,H494*S494))))</f>
        <v>0</v>
      </c>
      <c r="K494" s="51"/>
      <c r="L494" s="66"/>
      <c r="M494" s="7"/>
      <c r="N494" s="7"/>
      <c r="O494" s="7">
        <v>2.4000000000000004</v>
      </c>
      <c r="P494" s="7">
        <v>2.9000000000000004</v>
      </c>
      <c r="Q494" s="7">
        <v>2.8000000000000003</v>
      </c>
      <c r="R494" s="7">
        <v>2.7250000000000005</v>
      </c>
      <c r="S494" s="7">
        <v>2.6250000000000004</v>
      </c>
    </row>
    <row r="495" spans="2:35" x14ac:dyDescent="0.3">
      <c r="B495" s="54"/>
      <c r="C495" s="17" t="s">
        <v>508</v>
      </c>
      <c r="D495" s="52" t="s">
        <v>509</v>
      </c>
      <c r="E495" s="18" t="s">
        <v>14</v>
      </c>
      <c r="F495" s="52" t="s">
        <v>512</v>
      </c>
      <c r="G495" s="95" t="s">
        <v>11</v>
      </c>
      <c r="H495" s="19"/>
      <c r="I495" s="19"/>
      <c r="J495" s="20">
        <f t="shared" si="3"/>
        <v>0</v>
      </c>
      <c r="K495" s="51"/>
      <c r="L495" s="66"/>
      <c r="M495" s="7"/>
      <c r="N495" s="7"/>
      <c r="O495" s="7">
        <v>4.6500000000000004</v>
      </c>
      <c r="P495" s="7">
        <v>5.65</v>
      </c>
      <c r="Q495" s="7">
        <v>5.45</v>
      </c>
      <c r="R495" s="7">
        <v>5.3000000000000007</v>
      </c>
      <c r="S495" s="7">
        <v>5.1000000000000005</v>
      </c>
    </row>
    <row r="496" spans="2:35" x14ac:dyDescent="0.3">
      <c r="B496" s="54"/>
      <c r="C496" s="17" t="s">
        <v>508</v>
      </c>
      <c r="D496" s="52" t="s">
        <v>509</v>
      </c>
      <c r="E496" s="18" t="s">
        <v>39</v>
      </c>
      <c r="F496" s="52" t="s">
        <v>513</v>
      </c>
      <c r="G496" s="95" t="s">
        <v>11</v>
      </c>
      <c r="H496" s="19"/>
      <c r="I496" s="19"/>
      <c r="J496" s="20">
        <f t="shared" si="3"/>
        <v>0</v>
      </c>
      <c r="K496" s="51"/>
      <c r="L496" s="66"/>
      <c r="M496" s="7"/>
      <c r="N496" s="7"/>
      <c r="O496" s="7">
        <v>11.25</v>
      </c>
      <c r="P496" s="7">
        <v>13.25</v>
      </c>
      <c r="Q496" s="7">
        <v>12.85</v>
      </c>
      <c r="R496" s="7">
        <v>12.55</v>
      </c>
      <c r="S496" s="7">
        <v>12.15</v>
      </c>
    </row>
    <row r="497" spans="2:35" x14ac:dyDescent="0.3">
      <c r="B497" s="54"/>
      <c r="C497" s="17" t="s">
        <v>514</v>
      </c>
      <c r="D497" s="52" t="s">
        <v>515</v>
      </c>
      <c r="E497" s="18" t="s">
        <v>510</v>
      </c>
      <c r="F497" s="52" t="s">
        <v>511</v>
      </c>
      <c r="G497" s="95" t="s">
        <v>11</v>
      </c>
      <c r="H497" s="19"/>
      <c r="I497" s="19"/>
      <c r="J497" s="20">
        <f t="shared" si="3"/>
        <v>0</v>
      </c>
      <c r="K497" s="51"/>
      <c r="L497" s="66"/>
      <c r="M497" s="7"/>
      <c r="N497" s="7"/>
      <c r="O497" s="7">
        <v>2.4000000000000004</v>
      </c>
      <c r="P497" s="7">
        <v>2.9000000000000004</v>
      </c>
      <c r="Q497" s="7">
        <v>2.8000000000000003</v>
      </c>
      <c r="R497" s="7">
        <v>2.7250000000000005</v>
      </c>
      <c r="S497" s="7">
        <v>2.6250000000000004</v>
      </c>
    </row>
    <row r="498" spans="2:35" x14ac:dyDescent="0.3">
      <c r="B498" s="54"/>
      <c r="C498" s="17" t="s">
        <v>514</v>
      </c>
      <c r="D498" s="52" t="s">
        <v>515</v>
      </c>
      <c r="E498" s="18" t="s">
        <v>14</v>
      </c>
      <c r="F498" s="52" t="s">
        <v>512</v>
      </c>
      <c r="G498" s="95" t="s">
        <v>11</v>
      </c>
      <c r="H498" s="19"/>
      <c r="I498" s="19"/>
      <c r="J498" s="20">
        <f t="shared" si="3"/>
        <v>0</v>
      </c>
      <c r="K498" s="51"/>
      <c r="L498" s="66"/>
      <c r="M498" s="7"/>
      <c r="N498" s="7"/>
      <c r="O498" s="7">
        <v>5.3000000000000007</v>
      </c>
      <c r="P498" s="7">
        <v>6.3000000000000007</v>
      </c>
      <c r="Q498" s="7">
        <v>6.1000000000000005</v>
      </c>
      <c r="R498" s="7">
        <v>5.9500000000000011</v>
      </c>
      <c r="S498" s="7">
        <v>5.7500000000000009</v>
      </c>
    </row>
    <row r="499" spans="2:35" x14ac:dyDescent="0.3">
      <c r="B499" s="54"/>
      <c r="C499" s="17" t="s">
        <v>514</v>
      </c>
      <c r="D499" s="52" t="s">
        <v>515</v>
      </c>
      <c r="E499" s="18" t="s">
        <v>39</v>
      </c>
      <c r="F499" s="52" t="s">
        <v>513</v>
      </c>
      <c r="G499" s="95" t="s">
        <v>11</v>
      </c>
      <c r="H499" s="19"/>
      <c r="I499" s="19"/>
      <c r="J499" s="20">
        <f t="shared" si="3"/>
        <v>0</v>
      </c>
      <c r="K499" s="51"/>
      <c r="L499" s="66"/>
      <c r="M499" s="7"/>
      <c r="N499" s="7"/>
      <c r="O499" s="7">
        <v>11.25</v>
      </c>
      <c r="P499" s="7">
        <v>13.25</v>
      </c>
      <c r="Q499" s="7">
        <v>12.85</v>
      </c>
      <c r="R499" s="7">
        <v>12.55</v>
      </c>
      <c r="S499" s="7">
        <v>12.15</v>
      </c>
    </row>
    <row r="500" spans="2:35" x14ac:dyDescent="0.3">
      <c r="B500" s="54"/>
      <c r="C500" s="17" t="s">
        <v>508</v>
      </c>
      <c r="D500" s="52" t="s">
        <v>516</v>
      </c>
      <c r="E500" s="18" t="s">
        <v>510</v>
      </c>
      <c r="F500" s="52" t="s">
        <v>511</v>
      </c>
      <c r="G500" s="95" t="s">
        <v>11</v>
      </c>
      <c r="H500" s="19"/>
      <c r="I500" s="19"/>
      <c r="J500" s="20">
        <f t="shared" si="3"/>
        <v>0</v>
      </c>
      <c r="K500" s="51"/>
      <c r="L500" s="66"/>
      <c r="M500" s="7"/>
      <c r="N500" s="7"/>
      <c r="O500" s="7">
        <v>2.4000000000000004</v>
      </c>
      <c r="P500" s="7">
        <v>2.9000000000000004</v>
      </c>
      <c r="Q500" s="7">
        <v>2.8000000000000003</v>
      </c>
      <c r="R500" s="7">
        <v>2.7250000000000005</v>
      </c>
      <c r="S500" s="7">
        <v>2.6250000000000004</v>
      </c>
    </row>
    <row r="501" spans="2:35" x14ac:dyDescent="0.3">
      <c r="B501" s="54"/>
      <c r="C501" s="17" t="s">
        <v>508</v>
      </c>
      <c r="D501" s="52" t="s">
        <v>516</v>
      </c>
      <c r="E501" s="18" t="s">
        <v>14</v>
      </c>
      <c r="F501" s="52" t="s">
        <v>512</v>
      </c>
      <c r="G501" s="95" t="s">
        <v>11</v>
      </c>
      <c r="H501" s="19"/>
      <c r="I501" s="19"/>
      <c r="J501" s="20">
        <f t="shared" si="3"/>
        <v>0</v>
      </c>
      <c r="K501" s="51"/>
      <c r="L501" s="66"/>
      <c r="M501" s="7"/>
      <c r="N501" s="7"/>
      <c r="O501" s="7">
        <v>5.3000000000000007</v>
      </c>
      <c r="P501" s="7">
        <v>6.3000000000000007</v>
      </c>
      <c r="Q501" s="7">
        <v>6.1000000000000005</v>
      </c>
      <c r="R501" s="7">
        <v>5.9500000000000011</v>
      </c>
      <c r="S501" s="7">
        <v>5.7500000000000009</v>
      </c>
    </row>
    <row r="502" spans="2:35" x14ac:dyDescent="0.3">
      <c r="B502" s="54"/>
      <c r="C502" s="17" t="s">
        <v>508</v>
      </c>
      <c r="D502" s="52" t="s">
        <v>516</v>
      </c>
      <c r="E502" s="18" t="s">
        <v>39</v>
      </c>
      <c r="F502" s="52" t="s">
        <v>513</v>
      </c>
      <c r="G502" s="95" t="s">
        <v>11</v>
      </c>
      <c r="H502" s="19"/>
      <c r="I502" s="19"/>
      <c r="J502" s="20">
        <f t="shared" si="3"/>
        <v>0</v>
      </c>
      <c r="K502" s="51"/>
      <c r="L502" s="66"/>
      <c r="M502" s="7"/>
      <c r="N502" s="7"/>
      <c r="O502" s="7">
        <v>11.25</v>
      </c>
      <c r="P502" s="7">
        <v>13.25</v>
      </c>
      <c r="Q502" s="7">
        <v>12.85</v>
      </c>
      <c r="R502" s="7">
        <v>12.55</v>
      </c>
      <c r="S502" s="7">
        <v>12.15</v>
      </c>
    </row>
    <row r="503" spans="2:35" x14ac:dyDescent="0.3">
      <c r="B503" s="54"/>
      <c r="C503" s="17" t="s">
        <v>517</v>
      </c>
      <c r="D503" s="52" t="s">
        <v>518</v>
      </c>
      <c r="E503" s="18" t="s">
        <v>510</v>
      </c>
      <c r="F503" s="52" t="s">
        <v>511</v>
      </c>
      <c r="G503" s="95" t="s">
        <v>11</v>
      </c>
      <c r="H503" s="19"/>
      <c r="I503" s="19"/>
      <c r="J503" s="20">
        <f t="shared" si="3"/>
        <v>0</v>
      </c>
      <c r="K503" s="51"/>
      <c r="L503" s="66"/>
      <c r="M503" s="7"/>
      <c r="N503" s="7"/>
      <c r="O503" s="7">
        <v>2.4000000000000004</v>
      </c>
      <c r="P503" s="7">
        <v>2.9000000000000004</v>
      </c>
      <c r="Q503" s="7">
        <v>2.8000000000000003</v>
      </c>
      <c r="R503" s="7">
        <v>2.7250000000000005</v>
      </c>
      <c r="S503" s="7">
        <v>2.6250000000000004</v>
      </c>
    </row>
    <row r="504" spans="2:35" x14ac:dyDescent="0.3">
      <c r="B504" s="54"/>
      <c r="C504" s="17" t="s">
        <v>517</v>
      </c>
      <c r="D504" s="52" t="s">
        <v>518</v>
      </c>
      <c r="E504" s="18" t="s">
        <v>14</v>
      </c>
      <c r="F504" s="52" t="s">
        <v>512</v>
      </c>
      <c r="G504" s="95" t="s">
        <v>11</v>
      </c>
      <c r="H504" s="19"/>
      <c r="I504" s="19"/>
      <c r="J504" s="20">
        <f t="shared" si="3"/>
        <v>0</v>
      </c>
      <c r="K504" s="51"/>
      <c r="L504" s="66"/>
      <c r="M504" s="7"/>
      <c r="N504" s="7"/>
      <c r="O504" s="7">
        <v>5.3000000000000007</v>
      </c>
      <c r="P504" s="7">
        <v>6.3000000000000007</v>
      </c>
      <c r="Q504" s="7">
        <v>6.1000000000000005</v>
      </c>
      <c r="R504" s="7">
        <v>5.9500000000000011</v>
      </c>
      <c r="S504" s="7">
        <v>5.7500000000000009</v>
      </c>
    </row>
    <row r="505" spans="2:35" x14ac:dyDescent="0.3">
      <c r="B505" s="54"/>
      <c r="C505" s="17" t="s">
        <v>517</v>
      </c>
      <c r="D505" s="52" t="s">
        <v>518</v>
      </c>
      <c r="E505" s="18" t="s">
        <v>39</v>
      </c>
      <c r="F505" s="52" t="s">
        <v>513</v>
      </c>
      <c r="G505" s="95" t="s">
        <v>11</v>
      </c>
      <c r="H505" s="19"/>
      <c r="I505" s="19"/>
      <c r="J505" s="20">
        <f t="shared" si="3"/>
        <v>0</v>
      </c>
      <c r="K505" s="51"/>
      <c r="L505" s="66"/>
      <c r="M505" s="7"/>
      <c r="N505" s="7"/>
      <c r="O505" s="7">
        <v>11.25</v>
      </c>
      <c r="P505" s="7">
        <v>13.25</v>
      </c>
      <c r="Q505" s="7">
        <v>12.85</v>
      </c>
      <c r="R505" s="7">
        <v>12.55</v>
      </c>
      <c r="S505" s="7">
        <v>12.15</v>
      </c>
    </row>
    <row r="506" spans="2:35" x14ac:dyDescent="0.3">
      <c r="B506" s="54"/>
      <c r="C506" s="17" t="s">
        <v>519</v>
      </c>
      <c r="D506" s="52" t="s">
        <v>520</v>
      </c>
      <c r="E506" s="18" t="s">
        <v>510</v>
      </c>
      <c r="F506" s="52" t="s">
        <v>511</v>
      </c>
      <c r="G506" s="95" t="s">
        <v>11</v>
      </c>
      <c r="H506" s="19"/>
      <c r="I506" s="19"/>
      <c r="J506" s="20">
        <f t="shared" si="3"/>
        <v>0</v>
      </c>
      <c r="K506" s="51"/>
      <c r="L506" s="66"/>
      <c r="M506" s="7"/>
      <c r="N506" s="7"/>
      <c r="O506" s="7">
        <v>2.4000000000000004</v>
      </c>
      <c r="P506" s="7">
        <v>2.9000000000000004</v>
      </c>
      <c r="Q506" s="7">
        <v>2.8000000000000003</v>
      </c>
      <c r="R506" s="7">
        <v>2.7250000000000005</v>
      </c>
      <c r="S506" s="7">
        <v>2.6250000000000004</v>
      </c>
    </row>
    <row r="507" spans="2:35" x14ac:dyDescent="0.3">
      <c r="B507" s="54"/>
      <c r="C507" s="17" t="s">
        <v>521</v>
      </c>
      <c r="D507" s="52" t="s">
        <v>522</v>
      </c>
      <c r="E507" s="18" t="s">
        <v>510</v>
      </c>
      <c r="F507" s="52" t="s">
        <v>511</v>
      </c>
      <c r="G507" s="95" t="s">
        <v>11</v>
      </c>
      <c r="H507" s="19"/>
      <c r="I507" s="19"/>
      <c r="J507" s="20">
        <f t="shared" si="3"/>
        <v>0</v>
      </c>
      <c r="K507" s="51"/>
      <c r="L507" s="66"/>
      <c r="M507" s="7"/>
      <c r="N507" s="7"/>
      <c r="O507" s="7">
        <v>2.4000000000000004</v>
      </c>
      <c r="P507" s="7">
        <v>2.9000000000000004</v>
      </c>
      <c r="Q507" s="7">
        <v>2.8000000000000003</v>
      </c>
      <c r="R507" s="7">
        <v>2.7250000000000005</v>
      </c>
      <c r="S507" s="7">
        <v>2.6250000000000004</v>
      </c>
    </row>
    <row r="508" spans="2:35" x14ac:dyDescent="0.3">
      <c r="B508" s="54"/>
      <c r="C508" s="17" t="s">
        <v>523</v>
      </c>
      <c r="D508" s="52" t="s">
        <v>524</v>
      </c>
      <c r="E508" s="18" t="s">
        <v>525</v>
      </c>
      <c r="F508" s="52" t="s">
        <v>512</v>
      </c>
      <c r="G508" s="95" t="s">
        <v>11</v>
      </c>
      <c r="H508" s="19"/>
      <c r="I508" s="19"/>
      <c r="J508" s="20">
        <f t="shared" si="3"/>
        <v>0</v>
      </c>
      <c r="K508" s="20">
        <f>H508*M508+H508*N508</f>
        <v>0</v>
      </c>
      <c r="L508" s="66"/>
      <c r="M508" s="7">
        <v>0</v>
      </c>
      <c r="N508" s="7">
        <v>0</v>
      </c>
      <c r="O508" s="7">
        <v>25.285</v>
      </c>
      <c r="P508" s="7">
        <v>26.285</v>
      </c>
      <c r="Q508" s="7">
        <v>26.085000000000001</v>
      </c>
      <c r="R508" s="7">
        <v>25.934999999999999</v>
      </c>
      <c r="S508" s="7">
        <v>25.734999999999999</v>
      </c>
    </row>
    <row r="509" spans="2:35" x14ac:dyDescent="0.3">
      <c r="B509" s="54"/>
      <c r="C509" s="17" t="s">
        <v>526</v>
      </c>
      <c r="D509" s="52" t="s">
        <v>527</v>
      </c>
      <c r="E509" s="18" t="s">
        <v>525</v>
      </c>
      <c r="F509" s="52" t="s">
        <v>512</v>
      </c>
      <c r="G509" s="95" t="s">
        <v>11</v>
      </c>
      <c r="H509" s="19"/>
      <c r="I509" s="19"/>
      <c r="J509" s="20">
        <f t="shared" si="3"/>
        <v>0</v>
      </c>
      <c r="K509" s="20">
        <f>H509*M509+H509*N509</f>
        <v>0</v>
      </c>
      <c r="L509" s="66"/>
      <c r="M509" s="7">
        <v>0</v>
      </c>
      <c r="N509" s="7">
        <v>0</v>
      </c>
      <c r="O509" s="7">
        <v>21.441000000000003</v>
      </c>
      <c r="P509" s="7">
        <v>22.441000000000003</v>
      </c>
      <c r="Q509" s="7">
        <v>22.241000000000003</v>
      </c>
      <c r="R509" s="7">
        <v>22.091000000000001</v>
      </c>
      <c r="S509" s="7">
        <v>21.891000000000002</v>
      </c>
    </row>
    <row r="510" spans="2:35" x14ac:dyDescent="0.3">
      <c r="B510" s="54"/>
      <c r="C510" s="17" t="s">
        <v>528</v>
      </c>
      <c r="D510" s="52" t="s">
        <v>529</v>
      </c>
      <c r="E510" s="18" t="s">
        <v>525</v>
      </c>
      <c r="F510" s="52" t="s">
        <v>512</v>
      </c>
      <c r="G510" s="95" t="s">
        <v>11</v>
      </c>
      <c r="H510" s="19"/>
      <c r="I510" s="19"/>
      <c r="J510" s="20">
        <f t="shared" si="3"/>
        <v>0</v>
      </c>
      <c r="K510" s="20">
        <f>H510*M510+H510*N510</f>
        <v>0</v>
      </c>
      <c r="L510" s="66"/>
      <c r="M510" s="7">
        <v>1.8680000000000001</v>
      </c>
      <c r="N510" s="7">
        <v>5.8170000000000002</v>
      </c>
      <c r="O510" s="7">
        <v>19.768000000000001</v>
      </c>
      <c r="P510" s="7">
        <v>20.768000000000001</v>
      </c>
      <c r="Q510" s="7">
        <v>20.568000000000001</v>
      </c>
      <c r="R510" s="7">
        <v>20.417999999999999</v>
      </c>
      <c r="S510" s="7">
        <v>20.218</v>
      </c>
    </row>
    <row r="511" spans="2:35" x14ac:dyDescent="0.3">
      <c r="B511" s="54"/>
      <c r="C511" s="17" t="s">
        <v>528</v>
      </c>
      <c r="D511" s="52" t="s">
        <v>530</v>
      </c>
      <c r="E511" s="18" t="s">
        <v>525</v>
      </c>
      <c r="F511" s="52" t="s">
        <v>512</v>
      </c>
      <c r="G511" s="95" t="s">
        <v>11</v>
      </c>
      <c r="H511" s="19"/>
      <c r="I511" s="19"/>
      <c r="J511" s="20">
        <f t="shared" si="3"/>
        <v>0</v>
      </c>
      <c r="K511" s="20">
        <f>H511*M511+H511*N511</f>
        <v>0</v>
      </c>
      <c r="L511" s="66"/>
      <c r="M511" s="7">
        <v>1.954</v>
      </c>
      <c r="N511" s="7">
        <v>6.0869999999999997</v>
      </c>
      <c r="O511" s="7">
        <v>19.768000000000001</v>
      </c>
      <c r="P511" s="7">
        <v>20.768000000000001</v>
      </c>
      <c r="Q511" s="7">
        <v>20.568000000000001</v>
      </c>
      <c r="R511" s="7">
        <v>20.417999999999999</v>
      </c>
      <c r="S511" s="7">
        <v>20.218</v>
      </c>
    </row>
    <row r="512" spans="2:35" x14ac:dyDescent="0.3">
      <c r="B512" s="57"/>
      <c r="C512" s="21"/>
      <c r="D512" s="33"/>
      <c r="E512" s="21"/>
      <c r="F512" s="21"/>
      <c r="G512" s="21"/>
      <c r="J512" s="34"/>
      <c r="K512" s="92"/>
      <c r="L512" s="92"/>
      <c r="M512" s="55"/>
      <c r="N512" s="7"/>
      <c r="O512" s="93"/>
      <c r="P512" s="93"/>
      <c r="Q512" s="93"/>
      <c r="R512" s="93"/>
      <c r="S512" s="93"/>
      <c r="T512" s="6"/>
      <c r="U512" s="6"/>
      <c r="V512" s="6"/>
      <c r="W512" s="6"/>
      <c r="X512" s="6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2:21" ht="23.1" customHeight="1" x14ac:dyDescent="0.45">
      <c r="B513" s="44"/>
      <c r="C513" s="45" t="s">
        <v>462</v>
      </c>
      <c r="D513" s="46"/>
      <c r="E513" s="39"/>
      <c r="F513" s="39"/>
      <c r="G513" s="39"/>
      <c r="H513" s="47"/>
      <c r="I513" s="47"/>
      <c r="J513" s="40"/>
      <c r="K513" s="51"/>
      <c r="L513" s="66"/>
      <c r="M513" s="7"/>
      <c r="N513" s="7"/>
      <c r="O513" s="7"/>
      <c r="P513" s="7"/>
      <c r="Q513" s="7"/>
      <c r="R513" s="7"/>
      <c r="S513" s="7"/>
    </row>
    <row r="514" spans="2:21" x14ac:dyDescent="0.3">
      <c r="B514" s="16"/>
      <c r="C514" s="17" t="s">
        <v>463</v>
      </c>
      <c r="D514" s="18" t="s">
        <v>464</v>
      </c>
      <c r="E514" s="17"/>
      <c r="F514" s="17"/>
      <c r="G514" s="27"/>
      <c r="H514" s="19"/>
      <c r="I514" s="19"/>
      <c r="J514" s="20">
        <f>H514*P514</f>
        <v>0</v>
      </c>
      <c r="K514" s="51"/>
      <c r="L514" s="66"/>
      <c r="M514" s="7"/>
      <c r="N514" s="7"/>
      <c r="O514" s="7"/>
      <c r="P514" s="7">
        <v>199</v>
      </c>
      <c r="Q514" s="7"/>
      <c r="R514" s="7"/>
      <c r="S514" s="7"/>
    </row>
    <row r="515" spans="2:21" x14ac:dyDescent="0.3">
      <c r="B515" s="16"/>
      <c r="C515" s="17" t="s">
        <v>465</v>
      </c>
      <c r="D515" s="18" t="s">
        <v>466</v>
      </c>
      <c r="E515" s="17"/>
      <c r="F515" s="17"/>
      <c r="G515" s="27"/>
      <c r="H515" s="19"/>
      <c r="I515" s="19"/>
      <c r="J515" s="20">
        <f>IF(H515&lt;24,H515*P515,H515*Q515)</f>
        <v>0</v>
      </c>
      <c r="K515" s="51"/>
      <c r="L515" s="66"/>
      <c r="M515" s="7"/>
      <c r="N515" s="7"/>
      <c r="O515" s="7"/>
      <c r="P515" s="7">
        <v>7.4</v>
      </c>
      <c r="Q515" s="7">
        <v>6.5</v>
      </c>
      <c r="R515" s="7"/>
      <c r="S515" s="7"/>
    </row>
    <row r="516" spans="2:21" x14ac:dyDescent="0.3">
      <c r="B516" s="16"/>
      <c r="C516" s="17" t="s">
        <v>467</v>
      </c>
      <c r="D516" s="18" t="s">
        <v>468</v>
      </c>
      <c r="E516" s="17"/>
      <c r="F516" s="17"/>
      <c r="G516" s="27"/>
      <c r="H516" s="19"/>
      <c r="I516" s="19"/>
      <c r="J516" s="20">
        <f>H516*P516</f>
        <v>0</v>
      </c>
      <c r="K516" s="51"/>
      <c r="L516" s="66"/>
      <c r="M516" s="7"/>
      <c r="N516" s="7"/>
      <c r="O516" s="7"/>
      <c r="P516" s="7">
        <v>22</v>
      </c>
      <c r="Q516" s="7"/>
      <c r="R516" s="7"/>
      <c r="S516" s="7"/>
    </row>
    <row r="517" spans="2:21" x14ac:dyDescent="0.3">
      <c r="B517" s="16"/>
      <c r="C517" s="17" t="s">
        <v>469</v>
      </c>
      <c r="D517" s="18" t="s">
        <v>470</v>
      </c>
      <c r="E517" s="17"/>
      <c r="F517" s="17"/>
      <c r="G517" s="27"/>
      <c r="H517" s="19"/>
      <c r="I517" s="19"/>
      <c r="J517" s="20">
        <f>H517*P517</f>
        <v>0</v>
      </c>
      <c r="K517" s="51"/>
      <c r="L517" s="66"/>
      <c r="M517" s="7"/>
      <c r="N517" s="7"/>
      <c r="O517" s="7"/>
      <c r="P517" s="7">
        <v>29</v>
      </c>
      <c r="Q517" s="7"/>
      <c r="R517" s="7"/>
      <c r="S517" s="7"/>
    </row>
    <row r="518" spans="2:21" x14ac:dyDescent="0.3">
      <c r="B518" s="57"/>
      <c r="C518" s="21"/>
      <c r="D518" s="33"/>
      <c r="E518" s="21"/>
      <c r="F518" s="21"/>
      <c r="G518" s="21"/>
      <c r="J518" s="34"/>
      <c r="K518" s="51"/>
      <c r="L518" s="66"/>
      <c r="M518" s="7"/>
      <c r="N518" s="7"/>
      <c r="O518" s="7"/>
      <c r="P518" s="7"/>
      <c r="Q518" s="7"/>
      <c r="R518" s="7"/>
      <c r="S518" s="7"/>
    </row>
    <row r="519" spans="2:21" x14ac:dyDescent="0.3">
      <c r="B519" s="57"/>
      <c r="C519" s="21"/>
      <c r="D519" s="33"/>
      <c r="E519" s="21"/>
      <c r="F519" s="120" t="s">
        <v>471</v>
      </c>
      <c r="G519" s="121"/>
      <c r="H519" s="48"/>
      <c r="I519" s="61"/>
      <c r="J519" s="64">
        <f>H158+I158+H434+H387+H375+H421+H365+H327+H292+H296+H281+H272+H257+H237+H219+H214+H203+H190+H183+H169+H151+H141+H137+H127+H113+H103+H94+H89+H83+H75+H64+H53+H48+H38+H17+H402+H411+H227+H200+H310+H344+I434+I387+I375+I421+I365+I327+I292+I296+I281+I272+I257+I237+I219+I214+I203+I190+I183+I169+I151+I141+I137+I127+I113+I103+I94+I89+I83+I75+I64+I53+I48+I38+I17+I402+I411+I227+I200+I310+I344+H493+I493</f>
        <v>0</v>
      </c>
      <c r="K519" s="96" t="s">
        <v>477</v>
      </c>
      <c r="L519" s="66"/>
      <c r="M519" s="7"/>
      <c r="N519" s="7"/>
      <c r="O519" s="7"/>
      <c r="P519" s="7"/>
      <c r="Q519" s="7"/>
      <c r="R519" s="7"/>
      <c r="S519" s="7"/>
    </row>
    <row r="520" spans="2:21" x14ac:dyDescent="0.3">
      <c r="B520" s="33"/>
      <c r="D520" s="33"/>
      <c r="E520" s="21"/>
      <c r="F520" s="120" t="s">
        <v>478</v>
      </c>
      <c r="G520" s="121"/>
      <c r="H520" s="48"/>
      <c r="I520" s="61"/>
      <c r="J520" s="49">
        <f>SUM(J17:J517)</f>
        <v>0</v>
      </c>
      <c r="K520" s="49">
        <f>SUM(K15:K517)</f>
        <v>0</v>
      </c>
      <c r="L520" s="66"/>
      <c r="M520" s="7"/>
      <c r="N520" s="7"/>
      <c r="O520" s="7"/>
      <c r="P520" s="7"/>
      <c r="Q520" s="7"/>
      <c r="R520" s="7"/>
      <c r="S520" s="7"/>
    </row>
    <row r="521" spans="2:21" ht="14.4" x14ac:dyDescent="0.3">
      <c r="E521" s="33"/>
      <c r="F521" s="120" t="s">
        <v>479</v>
      </c>
      <c r="G521" s="121"/>
      <c r="H521" s="48"/>
      <c r="I521" s="61"/>
      <c r="J521" s="49">
        <f>J520+K520</f>
        <v>0</v>
      </c>
      <c r="K521" s="51"/>
      <c r="L521" s="66"/>
      <c r="M521" s="7"/>
      <c r="N521" s="7"/>
      <c r="O521" s="55"/>
      <c r="P521" s="7"/>
      <c r="Q521" s="7"/>
      <c r="R521" s="7"/>
      <c r="S521" s="7"/>
      <c r="T521" s="66"/>
      <c r="U521" s="91"/>
    </row>
    <row r="522" spans="2:21" ht="14.4" x14ac:dyDescent="0.3">
      <c r="E522" s="33"/>
      <c r="F522" s="33"/>
      <c r="G522" s="33"/>
      <c r="J522" s="34"/>
      <c r="K522" s="51"/>
      <c r="L522" s="66"/>
      <c r="M522" s="7"/>
      <c r="N522" s="7"/>
      <c r="O522" s="55"/>
      <c r="P522" s="7"/>
      <c r="Q522" s="7"/>
      <c r="R522" s="7"/>
      <c r="S522" s="7"/>
      <c r="T522" s="66"/>
      <c r="U522" s="91"/>
    </row>
    <row r="523" spans="2:21" ht="15" thickBot="1" x14ac:dyDescent="0.35">
      <c r="B523" s="57"/>
      <c r="E523" s="21" t="s">
        <v>472</v>
      </c>
      <c r="F523" s="21"/>
      <c r="G523" s="21"/>
      <c r="J523" s="34"/>
      <c r="P523" s="7"/>
      <c r="Q523" s="7"/>
      <c r="R523" s="7"/>
      <c r="S523" s="7"/>
      <c r="T523" s="66"/>
      <c r="U523" s="91"/>
    </row>
    <row r="524" spans="2:21" ht="14.4" x14ac:dyDescent="0.3">
      <c r="B524" s="56"/>
      <c r="C524" s="57"/>
      <c r="D524" s="21"/>
      <c r="E524" s="122"/>
      <c r="F524" s="123"/>
      <c r="G524" s="123"/>
      <c r="H524" s="123"/>
      <c r="I524" s="123"/>
      <c r="J524" s="124"/>
      <c r="P524" s="7"/>
      <c r="Q524" s="7"/>
      <c r="R524" s="7"/>
      <c r="S524" s="7"/>
      <c r="T524" s="66"/>
      <c r="U524" s="91"/>
    </row>
    <row r="525" spans="2:21" ht="14.4" x14ac:dyDescent="0.3">
      <c r="C525" s="53" t="s">
        <v>473</v>
      </c>
      <c r="D525" s="3"/>
      <c r="E525" s="125"/>
      <c r="F525" s="126"/>
      <c r="G525" s="126"/>
      <c r="H525" s="126"/>
      <c r="I525" s="126"/>
      <c r="J525" s="127"/>
      <c r="U525" s="91"/>
    </row>
    <row r="526" spans="2:21" ht="15" thickBot="1" x14ac:dyDescent="0.35">
      <c r="B526" s="56"/>
      <c r="C526" s="2"/>
      <c r="D526" s="3"/>
      <c r="E526" s="128"/>
      <c r="F526" s="129"/>
      <c r="G526" s="129"/>
      <c r="H526" s="129"/>
      <c r="I526" s="129"/>
      <c r="J526" s="130"/>
      <c r="U526" s="91"/>
    </row>
    <row r="527" spans="2:21" ht="14.4" x14ac:dyDescent="0.3">
      <c r="D527" s="3"/>
      <c r="E527" s="4"/>
      <c r="H527" s="3"/>
      <c r="I527" s="3"/>
      <c r="J527" s="8"/>
      <c r="U527" s="91"/>
    </row>
  </sheetData>
  <autoFilter ref="H14:H517" xr:uid="{A6909F79-F3C4-49FE-A915-7E077B307BA0}"/>
  <mergeCells count="23">
    <mergeCell ref="F519:G519"/>
    <mergeCell ref="F520:G520"/>
    <mergeCell ref="F521:G521"/>
    <mergeCell ref="E524:J526"/>
    <mergeCell ref="D212:F212"/>
    <mergeCell ref="D225:F225"/>
    <mergeCell ref="D308:F308"/>
    <mergeCell ref="D342:F342"/>
    <mergeCell ref="D491:F491"/>
    <mergeCell ref="F494:G494"/>
    <mergeCell ref="B11:J11"/>
    <mergeCell ref="B12:J12"/>
    <mergeCell ref="D15:F15"/>
    <mergeCell ref="D36:F36"/>
    <mergeCell ref="D149:F149"/>
    <mergeCell ref="D167:F167"/>
    <mergeCell ref="D2:D3"/>
    <mergeCell ref="B6:F7"/>
    <mergeCell ref="G6:J7"/>
    <mergeCell ref="B8:J8"/>
    <mergeCell ref="B9:J9"/>
    <mergeCell ref="B10:C10"/>
    <mergeCell ref="D10:J10"/>
  </mergeCells>
  <conditionalFormatting sqref="G18:G32 G39:G47 G49:G52 G54:G148 G150:G166 G169:G211 G213:G224 G375:G433">
    <cfRule type="containsText" dxfId="133" priority="133" operator="containsText" text="Rouge">
      <formula>NOT(ISERROR(SEARCH("Rouge",G18)))</formula>
    </cfRule>
    <cfRule type="containsText" dxfId="132" priority="134" operator="containsText" text="Blanc">
      <formula>NOT(ISERROR(SEARCH("Blanc",G18)))</formula>
    </cfRule>
  </conditionalFormatting>
  <conditionalFormatting sqref="G36:G493">
    <cfRule type="containsText" dxfId="131" priority="55" operator="containsText" text="Orange">
      <formula>NOT(ISERROR(SEARCH("Orange",G36)))</formula>
    </cfRule>
  </conditionalFormatting>
  <conditionalFormatting sqref="G226:G387 G389:G392 G394:G434 G436 G444:G448 G450:G451 G453 G455:G470 G472:G480 G482:G489 G493 G513:G519 G523 G438:G442">
    <cfRule type="containsText" dxfId="130" priority="131" operator="containsText" text="Blanc">
      <formula>NOT(ISERROR(SEARCH("Blanc",G226)))</formula>
    </cfRule>
  </conditionalFormatting>
  <conditionalFormatting sqref="G226:G387 G389:G392 G394:G434 G436 G444:G448 G450:G451 G453 G472:G480 G482:G489 G455:G470 G523 G438:G442">
    <cfRule type="containsText" dxfId="129" priority="116" operator="containsText" text="Rosé">
      <formula>NOT(ISERROR(SEARCH("Rosé",G226)))</formula>
    </cfRule>
  </conditionalFormatting>
  <conditionalFormatting sqref="G307">
    <cfRule type="containsText" dxfId="128" priority="119" operator="containsText" text="Rouge">
      <formula>NOT(ISERROR(SEARCH("Rouge",G307)))</formula>
    </cfRule>
    <cfRule type="containsText" dxfId="127" priority="120" operator="containsText" text="Blanc">
      <formula>NOT(ISERROR(SEARCH("Blanc",G307)))</formula>
    </cfRule>
  </conditionalFormatting>
  <conditionalFormatting sqref="G309">
    <cfRule type="containsText" dxfId="126" priority="121" operator="containsText" text="Rouge">
      <formula>NOT(ISERROR(SEARCH("Rouge",G309)))</formula>
    </cfRule>
    <cfRule type="containsText" dxfId="125" priority="122" operator="containsText" text="Blanc">
      <formula>NOT(ISERROR(SEARCH("Blanc",G309)))</formula>
    </cfRule>
  </conditionalFormatting>
  <conditionalFormatting sqref="G343">
    <cfRule type="containsText" dxfId="124" priority="124" operator="containsText" text="Rouge">
      <formula>NOT(ISERROR(SEARCH("Rouge",G343)))</formula>
    </cfRule>
    <cfRule type="containsText" dxfId="123" priority="125" operator="containsText" text="Blanc">
      <formula>NOT(ISERROR(SEARCH("Blanc",G343)))</formula>
    </cfRule>
  </conditionalFormatting>
  <conditionalFormatting sqref="G375">
    <cfRule type="containsText" dxfId="122" priority="117" operator="containsText" text="Rouge">
      <formula>NOT(ISERROR(SEARCH("Rouge",G375)))</formula>
    </cfRule>
    <cfRule type="containsText" dxfId="121" priority="118" operator="containsText" text="Blanc">
      <formula>NOT(ISERROR(SEARCH("Blanc",G375)))</formula>
    </cfRule>
  </conditionalFormatting>
  <conditionalFormatting sqref="G375:G433 G18:G32 G39:G47 G49:G52 G54:G148 G150:G166 G169:G211 G213:G224">
    <cfRule type="containsText" dxfId="120" priority="132" operator="containsText" text="Rosé">
      <formula>NOT(ISERROR(SEARCH("Rosé",G18)))</formula>
    </cfRule>
  </conditionalFormatting>
  <conditionalFormatting sqref="G376:G386 G389:G392 G394:G433">
    <cfRule type="containsText" dxfId="119" priority="113" operator="containsText" text="Rouge">
      <formula>NOT(ISERROR(SEARCH("Rouge",G376)))</formula>
    </cfRule>
    <cfRule type="containsText" dxfId="118" priority="114" operator="containsText" text="Blanc">
      <formula>NOT(ISERROR(SEARCH("Blanc",G376)))</formula>
    </cfRule>
  </conditionalFormatting>
  <conditionalFormatting sqref="G389:G392 G436 G444:G448 G450:G451 G453 G455:G470 G472:G480 G482:G489 G1:G5 G8:G13 G17:G32 G528:G1048576">
    <cfRule type="containsText" dxfId="117" priority="129" operator="containsText" text="Orange">
      <formula>NOT(ISERROR(SEARCH("Orange",G1)))</formula>
    </cfRule>
  </conditionalFormatting>
  <conditionalFormatting sqref="G389:G392 G436 G444:G448 G450:G451 G453 G455:G470 G472:G480 G482:G489 G523 G394:G434 G226:G387 G513:G519 G493 G438:G442">
    <cfRule type="containsText" dxfId="116" priority="130" operator="containsText" text="Rouge">
      <formula>NOT(ISERROR(SEARCH("Rouge",G226)))</formula>
    </cfRule>
  </conditionalFormatting>
  <conditionalFormatting sqref="G402">
    <cfRule type="containsText" dxfId="115" priority="126" operator="containsText" text="Rouge">
      <formula>NOT(ISERROR(SEARCH("Rouge",G402)))</formula>
    </cfRule>
    <cfRule type="containsText" dxfId="114" priority="127" operator="containsText" text="Blanc">
      <formula>NOT(ISERROR(SEARCH("Blanc",G402)))</formula>
    </cfRule>
  </conditionalFormatting>
  <conditionalFormatting sqref="G411">
    <cfRule type="containsText" dxfId="113" priority="8" operator="containsText" text="Rouge">
      <formula>NOT(ISERROR(SEARCH("Rouge",G411)))</formula>
    </cfRule>
    <cfRule type="containsText" dxfId="112" priority="9" operator="containsText" text="Blanc">
      <formula>NOT(ISERROR(SEARCH("Blanc",G411)))</formula>
    </cfRule>
  </conditionalFormatting>
  <conditionalFormatting sqref="G421">
    <cfRule type="containsText" dxfId="111" priority="6" operator="containsText" text="Rouge">
      <formula>NOT(ISERROR(SEARCH("Rouge",G421)))</formula>
    </cfRule>
    <cfRule type="containsText" dxfId="110" priority="7" operator="containsText" text="Blanc">
      <formula>NOT(ISERROR(SEARCH("Blanc",G421)))</formula>
    </cfRule>
  </conditionalFormatting>
  <conditionalFormatting sqref="G435:G489">
    <cfRule type="containsText" dxfId="109" priority="79" operator="containsText" text="Rosé">
      <formula>NOT(ISERROR(SEARCH("Rosé",G435)))</formula>
    </cfRule>
    <cfRule type="containsText" dxfId="108" priority="80" operator="containsText" text="Rouge">
      <formula>NOT(ISERROR(SEARCH("Rouge",G435)))</formula>
    </cfRule>
    <cfRule type="containsText" dxfId="107" priority="81" operator="containsText" text="Blanc">
      <formula>NOT(ISERROR(SEARCH("Blanc",G435)))</formula>
    </cfRule>
  </conditionalFormatting>
  <conditionalFormatting sqref="G436 G444:G448 G450:G451 G453 G472:G480 G482:G489 G438:G442">
    <cfRule type="containsText" dxfId="106" priority="109" operator="containsText" text="Orange">
      <formula>NOT(ISERROR(SEARCH("Orange",G436)))</formula>
    </cfRule>
    <cfRule type="containsText" dxfId="105" priority="110" operator="containsText" text="Rosé">
      <formula>NOT(ISERROR(SEARCH("Rosé",G436)))</formula>
    </cfRule>
    <cfRule type="containsText" dxfId="104" priority="111" operator="containsText" text="Rouge">
      <formula>NOT(ISERROR(SEARCH("Rouge",G436)))</formula>
    </cfRule>
    <cfRule type="containsText" dxfId="103" priority="112" operator="containsText" text="Blanc">
      <formula>NOT(ISERROR(SEARCH("Blanc",G436)))</formula>
    </cfRule>
  </conditionalFormatting>
  <conditionalFormatting sqref="G490:G492">
    <cfRule type="containsText" dxfId="102" priority="50" operator="containsText" text="Rouge">
      <formula>NOT(ISERROR(SEARCH("Rouge",G490)))</formula>
    </cfRule>
    <cfRule type="containsText" dxfId="101" priority="51" operator="containsText" text="Blanc">
      <formula>NOT(ISERROR(SEARCH("Blanc",G490)))</formula>
    </cfRule>
  </conditionalFormatting>
  <conditionalFormatting sqref="G490:G493 G495:G519">
    <cfRule type="containsText" dxfId="100" priority="48" operator="containsText" text="Rosé">
      <formula>NOT(ISERROR(SEARCH("Rosé",G490)))</formula>
    </cfRule>
  </conditionalFormatting>
  <conditionalFormatting sqref="G495:G512">
    <cfRule type="containsText" dxfId="99" priority="58" operator="containsText" text="Rouge">
      <formula>NOT(ISERROR(SEARCH("Rouge",G495)))</formula>
    </cfRule>
    <cfRule type="containsText" dxfId="98" priority="59" operator="containsText" text="Blanc">
      <formula>NOT(ISERROR(SEARCH("Blanc",G495)))</formula>
    </cfRule>
  </conditionalFormatting>
  <conditionalFormatting sqref="G495:G519">
    <cfRule type="containsText" dxfId="97" priority="63" operator="containsText" text="Orange">
      <formula>NOT(ISERROR(SEARCH("Orange",G495)))</formula>
    </cfRule>
  </conditionalFormatting>
  <conditionalFormatting sqref="G523">
    <cfRule type="containsText" dxfId="96" priority="128" operator="containsText" text="Orange">
      <formula>NOT(ISERROR(SEARCH("Orange",G523)))</formula>
    </cfRule>
  </conditionalFormatting>
  <conditionalFormatting sqref="H18:H47 H49:H52 H54:H112 I75 I103 H114:H150 I141 H152:H157 H159:H226 I190 I203 I219 H228:H236 H238:H410 I292 I327 H451:H481 H483:H489 H494:H511 H434:H449">
    <cfRule type="expression" dxfId="95" priority="71">
      <formula>IF(ISNUMBER(SEARCH("Condi",F18)),TRUE,FALSE)</formula>
    </cfRule>
  </conditionalFormatting>
  <conditionalFormatting sqref="H450">
    <cfRule type="expression" dxfId="94" priority="39">
      <formula>IF(ISNUMBER(SEARCH("Conditi",F450)),TRUE,FALSE)</formula>
    </cfRule>
  </conditionalFormatting>
  <conditionalFormatting sqref="H482">
    <cfRule type="expression" dxfId="93" priority="42">
      <formula>IF(ISNUMBER(SEARCH("Conditi",F482)),TRUE,FALSE)</formula>
    </cfRule>
  </conditionalFormatting>
  <conditionalFormatting sqref="H490 H492">
    <cfRule type="expression" dxfId="92" priority="66">
      <formula>IF(ISNUMBER(SEARCH("Condi",F490)),TRUE,FALSE)</formula>
    </cfRule>
  </conditionalFormatting>
  <conditionalFormatting sqref="H491">
    <cfRule type="expression" dxfId="91" priority="52">
      <formula>IF(ISNUMBER(SEARCH("Condi",F491)),TRUE,FALSE)</formula>
    </cfRule>
  </conditionalFormatting>
  <conditionalFormatting sqref="H493">
    <cfRule type="expression" dxfId="90" priority="69">
      <formula>IF(ISNUMBER(SEARCH("Conditi",F493)),TRUE,FALSE)</formula>
    </cfRule>
  </conditionalFormatting>
  <conditionalFormatting sqref="H512">
    <cfRule type="expression" dxfId="89" priority="60">
      <formula>IF(ISNUMBER(SEARCH("Condi",F512)),TRUE,FALSE)</formula>
    </cfRule>
  </conditionalFormatting>
  <conditionalFormatting sqref="H17:I17">
    <cfRule type="expression" dxfId="88" priority="31">
      <formula>IF(ISNUMBER(SEARCH("Conditi",F17)),TRUE,FALSE)</formula>
    </cfRule>
  </conditionalFormatting>
  <conditionalFormatting sqref="H18:I34 H39:I47 H49:I52 H54:I112 H114:I140 H142:I149 H152:I157 H159:I167 H169:I212 H215:I225 H228:I236 H238:I308 H310:I341 H344:I372 H374:I386 H389:I392 H394:I410 H436:I436 H444:I448 H451:I451 H453:I453 H455:I470 H472:I480 H483:I489 H494:I511 H438:I442">
    <cfRule type="expression" dxfId="87" priority="123">
      <formula>IF(F18="NM","",ISTEXT(F18))</formula>
    </cfRule>
  </conditionalFormatting>
  <conditionalFormatting sqref="H48:I48">
    <cfRule type="expression" dxfId="86" priority="38">
      <formula>IF(ISNUMBER(SEARCH("Conditi",F48)),TRUE,FALSE)</formula>
    </cfRule>
  </conditionalFormatting>
  <conditionalFormatting sqref="H53:I53">
    <cfRule type="expression" dxfId="85" priority="37">
      <formula>IF(ISNUMBER(SEARCH("Condi",F53)),TRUE,FALSE)</formula>
    </cfRule>
  </conditionalFormatting>
  <conditionalFormatting sqref="H113:I113">
    <cfRule type="expression" dxfId="84" priority="35">
      <formula>IF(ISNUMBER(SEARCH("Conditi",F113)),TRUE,FALSE)</formula>
    </cfRule>
    <cfRule type="expression" dxfId="83" priority="36">
      <formula>IF(F113="NM","",ISTEXT(F113))</formula>
    </cfRule>
  </conditionalFormatting>
  <conditionalFormatting sqref="H141:I141">
    <cfRule type="expression" dxfId="82" priority="105">
      <formula>IF(F141="NM","",ISTEXT(F141))</formula>
    </cfRule>
  </conditionalFormatting>
  <conditionalFormatting sqref="H151:I151">
    <cfRule type="expression" dxfId="81" priority="25">
      <formula>IF(ISNUMBER(SEARCH("Condi",F151)),TRUE,FALSE)</formula>
    </cfRule>
    <cfRule type="expression" dxfId="80" priority="30">
      <formula>IF(F151="NM","",ISTEXT(F151))</formula>
    </cfRule>
  </conditionalFormatting>
  <conditionalFormatting sqref="H158:I158">
    <cfRule type="expression" dxfId="79" priority="23">
      <formula>IF(ISNUMBER(SEARCH("Conditi",F158)),TRUE,FALSE)</formula>
    </cfRule>
    <cfRule type="expression" dxfId="78" priority="24">
      <formula>IF(F158="NM","",ISTEXT(F158))</formula>
    </cfRule>
  </conditionalFormatting>
  <conditionalFormatting sqref="H214:I214">
    <cfRule type="expression" dxfId="77" priority="103">
      <formula>IF(F214="NM","",ISTEXT(F214))</formula>
    </cfRule>
  </conditionalFormatting>
  <conditionalFormatting sqref="H227:I227">
    <cfRule type="expression" dxfId="76" priority="15">
      <formula>IF(ISNUMBER(SEARCH("Condi",F227)),TRUE,FALSE)</formula>
    </cfRule>
    <cfRule type="expression" dxfId="75" priority="19">
      <formula>IF(F227="NM","",ISTEXT(F227))</formula>
    </cfRule>
  </conditionalFormatting>
  <conditionalFormatting sqref="H237:I237">
    <cfRule type="expression" dxfId="74" priority="10">
      <formula>IF(ISNUMBER(SEARCH("Condi",F237)),TRUE,FALSE)</formula>
    </cfRule>
    <cfRule type="expression" dxfId="73" priority="12">
      <formula>IF(F237="NM","",ISTEXT(F237))</formula>
    </cfRule>
  </conditionalFormatting>
  <conditionalFormatting sqref="H342:I342">
    <cfRule type="expression" dxfId="72" priority="115">
      <formula>IF(F342="NM","",ISTEXT(F342))</formula>
    </cfRule>
  </conditionalFormatting>
  <conditionalFormatting sqref="H373:I373">
    <cfRule type="expression" dxfId="71" priority="107">
      <formula>IF(F373="NM","",ISTEXT(F373))</formula>
    </cfRule>
  </conditionalFormatting>
  <conditionalFormatting sqref="H387:I388">
    <cfRule type="expression" dxfId="70" priority="84">
      <formula>IF(F387="NM","",ISTEXT(F387))</formula>
    </cfRule>
  </conditionalFormatting>
  <conditionalFormatting sqref="H393:I393">
    <cfRule type="expression" dxfId="69" priority="82">
      <formula>IF(F393="NM","",ISTEXT(F393))</formula>
    </cfRule>
  </conditionalFormatting>
  <conditionalFormatting sqref="H411:I433">
    <cfRule type="expression" dxfId="68" priority="3">
      <formula>IF(F411="NM","",ISTEXT(F411))</formula>
    </cfRule>
  </conditionalFormatting>
  <conditionalFormatting sqref="H434:I435 H437:I437">
    <cfRule type="expression" dxfId="67" priority="77">
      <formula>IF(F434="NM","",ISTEXT(F434))</formula>
    </cfRule>
  </conditionalFormatting>
  <conditionalFormatting sqref="H443:I443">
    <cfRule type="expression" dxfId="66" priority="75">
      <formula>IF(F443="NM","",ISTEXT(F443))</formula>
    </cfRule>
  </conditionalFormatting>
  <conditionalFormatting sqref="H449:I449">
    <cfRule type="expression" dxfId="65" priority="73">
      <formula>IF(F449="NM","",ISTEXT(F449))</formula>
    </cfRule>
  </conditionalFormatting>
  <conditionalFormatting sqref="H450:I450">
    <cfRule type="expression" dxfId="64" priority="41">
      <formula>IF(F450="NM","",ISTEXT(F450))</formula>
    </cfRule>
  </conditionalFormatting>
  <conditionalFormatting sqref="H452:I452">
    <cfRule type="expression" dxfId="63" priority="86">
      <formula>IF(F452="NM","",ISTEXT(F452))</formula>
    </cfRule>
  </conditionalFormatting>
  <conditionalFormatting sqref="H454:I454">
    <cfRule type="expression" dxfId="62" priority="88">
      <formula>IF(F454="NM","",ISTEXT(F454))</formula>
    </cfRule>
  </conditionalFormatting>
  <conditionalFormatting sqref="H471:I471">
    <cfRule type="expression" dxfId="61" priority="90">
      <formula>IF(F471="NM","",ISTEXT(F471))</formula>
    </cfRule>
  </conditionalFormatting>
  <conditionalFormatting sqref="H481:I481">
    <cfRule type="expression" dxfId="60" priority="91">
      <formula>IF(F481="NM","",ISTEXT(F481))</formula>
    </cfRule>
  </conditionalFormatting>
  <conditionalFormatting sqref="H482:I482">
    <cfRule type="expression" dxfId="59" priority="46">
      <formula>IF(F482="NM","",ISTEXT(F482))</formula>
    </cfRule>
  </conditionalFormatting>
  <conditionalFormatting sqref="H490:I490">
    <cfRule type="expression" dxfId="58" priority="65">
      <formula>IF(F490="NM","",ISTEXT(F490))</formula>
    </cfRule>
  </conditionalFormatting>
  <conditionalFormatting sqref="H491:I491">
    <cfRule type="expression" dxfId="57" priority="49">
      <formula>IF(F491="NM","",ISTEXT(F491))</formula>
    </cfRule>
  </conditionalFormatting>
  <conditionalFormatting sqref="H492:I492">
    <cfRule type="expression" dxfId="56" priority="64">
      <formula>IF(F492="NM","",ISTEXT(F492))</formula>
    </cfRule>
  </conditionalFormatting>
  <conditionalFormatting sqref="H493:I493">
    <cfRule type="expression" dxfId="55" priority="70">
      <formula>IF(F493="NM","",ISTEXT(F493))</formula>
    </cfRule>
  </conditionalFormatting>
  <conditionalFormatting sqref="H512:I512">
    <cfRule type="expression" dxfId="54" priority="57">
      <formula>IF(F512="NM","",ISTEXT(F512))</formula>
    </cfRule>
  </conditionalFormatting>
  <conditionalFormatting sqref="I13">
    <cfRule type="containsText" dxfId="53" priority="99" operator="containsText" text="Orange">
      <formula>NOT(ISERROR(SEARCH("Orange",I13)))</formula>
    </cfRule>
  </conditionalFormatting>
  <conditionalFormatting sqref="I54:I149 I434:I450">
    <cfRule type="expression" dxfId="52" priority="32">
      <formula>IF(ISNUMBER(SEARCH("5% ou",E54)),TRUE,FALSE)</formula>
    </cfRule>
    <cfRule type="expression" dxfId="51" priority="33">
      <formula>IF(ISNUMBER(SEARCH("FAV",E54)),TRUE,FALSE)</formula>
    </cfRule>
  </conditionalFormatting>
  <conditionalFormatting sqref="I113">
    <cfRule type="expression" dxfId="50" priority="34">
      <formula>IF(ISNUMBER(SEARCH("Op",E113)),TRUE,FALSE)</formula>
    </cfRule>
  </conditionalFormatting>
  <conditionalFormatting sqref="I150">
    <cfRule type="containsText" dxfId="49" priority="98" operator="containsText" text="Orange">
      <formula>NOT(ISERROR(SEARCH("Orange",I150)))</formula>
    </cfRule>
  </conditionalFormatting>
  <conditionalFormatting sqref="I151">
    <cfRule type="expression" dxfId="48" priority="26">
      <formula>IF(ISNUMBER(SEARCH("FAV",E151)),TRUE,FALSE)</formula>
    </cfRule>
    <cfRule type="expression" dxfId="47" priority="28">
      <formula>IF(ISNUMBER(SEARCH("Op",E151)),TRUE,FALSE)</formula>
    </cfRule>
  </conditionalFormatting>
  <conditionalFormatting sqref="I151:I157">
    <cfRule type="expression" dxfId="46" priority="27">
      <formula>IF(ISNUMBER(SEARCH("5% ou",E151)),TRUE,FALSE)</formula>
    </cfRule>
    <cfRule type="expression" dxfId="45" priority="29">
      <formula>IF(ISNUMBER(SEARCH("FAV",E151)),TRUE,FALSE)</formula>
    </cfRule>
  </conditionalFormatting>
  <conditionalFormatting sqref="I158">
    <cfRule type="expression" dxfId="44" priority="22">
      <formula>IF(ISNUMBER(SEARCH("Op",E158)),TRUE,FALSE)</formula>
    </cfRule>
  </conditionalFormatting>
  <conditionalFormatting sqref="I158:I167">
    <cfRule type="expression" dxfId="43" priority="20">
      <formula>IF(ISNUMBER(SEARCH("5% ou",E158)),TRUE,FALSE)</formula>
    </cfRule>
    <cfRule type="expression" dxfId="42" priority="21">
      <formula>IF(ISNUMBER(SEARCH("FAV",E158)),TRUE,FALSE)</formula>
    </cfRule>
  </conditionalFormatting>
  <conditionalFormatting sqref="I168">
    <cfRule type="containsText" dxfId="41" priority="97" operator="containsText" text="Orange">
      <formula>NOT(ISERROR(SEARCH("Orange",I168)))</formula>
    </cfRule>
  </conditionalFormatting>
  <conditionalFormatting sqref="I213 I226">
    <cfRule type="containsText" dxfId="40" priority="96" operator="containsText" text="Orange">
      <formula>NOT(ISERROR(SEARCH("Orange",I213)))</formula>
    </cfRule>
  </conditionalFormatting>
  <conditionalFormatting sqref="I214">
    <cfRule type="expression" dxfId="39" priority="102">
      <formula>IF(ISNUMBER(SEARCH("Op",E214)),TRUE,FALSE)</formula>
    </cfRule>
  </conditionalFormatting>
  <conditionalFormatting sqref="I227">
    <cfRule type="expression" dxfId="38" priority="16">
      <formula>IF(ISNUMBER(SEARCH("FAV",E227)),TRUE,FALSE)</formula>
    </cfRule>
    <cfRule type="expression" dxfId="37" priority="17">
      <formula>IF(ISNUMBER(SEARCH("5% ou",E227)),TRUE,FALSE)</formula>
    </cfRule>
    <cfRule type="expression" dxfId="36" priority="18">
      <formula>IF(ISNUMBER(SEARCH("OP",E227)),TRUE,FALSE)</formula>
    </cfRule>
  </conditionalFormatting>
  <conditionalFormatting sqref="I237">
    <cfRule type="expression" dxfId="35" priority="11">
      <formula>IF(ISNUMBER(SEARCH("FAV",E237)),TRUE,FALSE)</formula>
    </cfRule>
    <cfRule type="expression" dxfId="34" priority="13">
      <formula>IF(ISNUMBER(SEARCH("5% ou",E237)),TRUE,FALSE)</formula>
    </cfRule>
    <cfRule type="expression" dxfId="33" priority="14">
      <formula>IF(ISNUMBER(SEARCH("OP",E237)),TRUE,FALSE)</formula>
    </cfRule>
  </conditionalFormatting>
  <conditionalFormatting sqref="I309">
    <cfRule type="containsText" dxfId="32" priority="95" operator="containsText" text="Orange">
      <formula>NOT(ISERROR(SEARCH("Orange",I309)))</formula>
    </cfRule>
  </conditionalFormatting>
  <conditionalFormatting sqref="I343">
    <cfRule type="containsText" dxfId="31" priority="94" operator="containsText" text="Orange">
      <formula>NOT(ISERROR(SEARCH("Orange",I343)))</formula>
    </cfRule>
  </conditionalFormatting>
  <conditionalFormatting sqref="I344:I386 I18:I34 I39:I47 I49:I52 I54:I112 I114:I140 I142:I149 I152:I157 I159:I167 I169:I212 I215:I225 I228:I236 I238:I308 I310:I342 I389:I392 I394:I410 I436 I444:I448 I451 I453 I455:I470 I472:I480 I483:I489 I494:I511 I438:I442">
    <cfRule type="expression" dxfId="30" priority="108">
      <formula>IF(ISNUMBER(SEARCH("OP",E18)),TRUE,FALSE)</formula>
    </cfRule>
  </conditionalFormatting>
  <conditionalFormatting sqref="I344:I410 I39:I47 I49:I52 I169:I212 I228:I236 I238:I308">
    <cfRule type="expression" dxfId="29" priority="92">
      <formula>IF(ISNUMBER(SEARCH("5% ou",E39)),TRUE,FALSE)</formula>
    </cfRule>
    <cfRule type="expression" dxfId="28" priority="93">
      <formula>IF(ISNUMBER(SEARCH("FAV",E39)),TRUE,FALSE)</formula>
    </cfRule>
  </conditionalFormatting>
  <conditionalFormatting sqref="I373">
    <cfRule type="expression" dxfId="27" priority="106">
      <formula>IF(ISNUMBER(SEARCH("Op",E373)),TRUE,FALSE)</formula>
    </cfRule>
  </conditionalFormatting>
  <conditionalFormatting sqref="I387:I388">
    <cfRule type="expression" dxfId="26" priority="83">
      <formula>IF(ISNUMBER(SEARCH("Op",E387)),TRUE,FALSE)</formula>
    </cfRule>
  </conditionalFormatting>
  <conditionalFormatting sqref="I393">
    <cfRule type="expression" dxfId="25" priority="78">
      <formula>IF(ISNUMBER(SEARCH("Op",E393)),TRUE,FALSE)</formula>
    </cfRule>
  </conditionalFormatting>
  <conditionalFormatting sqref="I411 H411:H433 I421">
    <cfRule type="expression" dxfId="24" priority="1">
      <formula>IF(ISNUMBER(SEARCH("Condi",F411)),TRUE,FALSE)</formula>
    </cfRule>
  </conditionalFormatting>
  <conditionalFormatting sqref="I411:I433">
    <cfRule type="expression" dxfId="23" priority="2">
      <formula>IF(ISNUMBER(SEARCH("FAV",E411)),TRUE,FALSE)</formula>
    </cfRule>
    <cfRule type="expression" dxfId="22" priority="4">
      <formula>IF(ISNUMBER(SEARCH("5% ou",E411)),TRUE,FALSE)</formula>
    </cfRule>
    <cfRule type="expression" dxfId="21" priority="5">
      <formula>IF(ISNUMBER(SEARCH("OP",E411)),TRUE,FALSE)</formula>
    </cfRule>
  </conditionalFormatting>
  <conditionalFormatting sqref="I434:I435 I437 I141">
    <cfRule type="expression" dxfId="20" priority="104">
      <formula>IF(ISNUMBER(SEARCH("Op",E141)),TRUE,FALSE)</formula>
    </cfRule>
  </conditionalFormatting>
  <conditionalFormatting sqref="I443">
    <cfRule type="expression" dxfId="19" priority="76">
      <formula>IF(ISNUMBER(SEARCH("Op",E443)),TRUE,FALSE)</formula>
    </cfRule>
  </conditionalFormatting>
  <conditionalFormatting sqref="I449">
    <cfRule type="expression" dxfId="18" priority="74">
      <formula>IF(ISNUMBER(SEARCH("Op",E449)),TRUE,FALSE)</formula>
    </cfRule>
  </conditionalFormatting>
  <conditionalFormatting sqref="I450">
    <cfRule type="expression" dxfId="17" priority="40">
      <formula>IF(ISNUMBER(SEARCH("Op",E450)),TRUE,FALSE)</formula>
    </cfRule>
  </conditionalFormatting>
  <conditionalFormatting sqref="I451:I481 I493:I511 I18:I34 I214:I225 I310:I342">
    <cfRule type="expression" dxfId="16" priority="100">
      <formula>IF(ISNUMBER(SEARCH("5% ou",E18)),TRUE,FALSE)</formula>
    </cfRule>
    <cfRule type="expression" dxfId="15" priority="101">
      <formula>IF(ISNUMBER(SEARCH("FAV",E18)),TRUE,FALSE)</formula>
    </cfRule>
  </conditionalFormatting>
  <conditionalFormatting sqref="I452">
    <cfRule type="expression" dxfId="14" priority="85">
      <formula>IF(ISNUMBER(SEARCH("Op",E452)),TRUE,FALSE)</formula>
    </cfRule>
  </conditionalFormatting>
  <conditionalFormatting sqref="I454">
    <cfRule type="expression" dxfId="13" priority="87">
      <formula>IF(ISNUMBER(SEARCH("Op",E454)),TRUE,FALSE)</formula>
    </cfRule>
  </conditionalFormatting>
  <conditionalFormatting sqref="I471">
    <cfRule type="expression" dxfId="12" priority="89">
      <formula>IF(ISNUMBER(SEARCH("Op",E471)),TRUE,FALSE)</formula>
    </cfRule>
  </conditionalFormatting>
  <conditionalFormatting sqref="I481:I482">
    <cfRule type="expression" dxfId="11" priority="44">
      <formula>IF(ISNUMBER(SEARCH("Op",E481)),TRUE,FALSE)</formula>
    </cfRule>
  </conditionalFormatting>
  <conditionalFormatting sqref="I482:I489">
    <cfRule type="expression" dxfId="10" priority="43">
      <formula>IF(ISNUMBER(SEARCH("5% ou",E482)),TRUE,FALSE)</formula>
    </cfRule>
    <cfRule type="expression" dxfId="9" priority="45">
      <formula>IF(ISNUMBER(SEARCH("FAV",E482)),TRUE,FALSE)</formula>
    </cfRule>
  </conditionalFormatting>
  <conditionalFormatting sqref="I490 I492">
    <cfRule type="expression" dxfId="8" priority="67">
      <formula>IF(ISNUMBER(SEARCH("5% ou",E490)),TRUE,FALSE)</formula>
    </cfRule>
    <cfRule type="expression" dxfId="7" priority="68">
      <formula>IF(ISNUMBER(SEARCH("OP",E490)),TRUE,FALSE)</formula>
    </cfRule>
  </conditionalFormatting>
  <conditionalFormatting sqref="I490:I492">
    <cfRule type="expression" dxfId="6" priority="47">
      <formula>IF(ISNUMBER(SEARCH("FAV",E490)),TRUE,FALSE)</formula>
    </cfRule>
  </conditionalFormatting>
  <conditionalFormatting sqref="I491">
    <cfRule type="expression" dxfId="5" priority="53">
      <formula>IF(ISNUMBER(SEARCH("5% ou",E491)),TRUE,FALSE)</formula>
    </cfRule>
    <cfRule type="expression" dxfId="4" priority="54">
      <formula>IF(ISNUMBER(SEARCH("OP",E491)),TRUE,FALSE)</formula>
    </cfRule>
  </conditionalFormatting>
  <conditionalFormatting sqref="I493">
    <cfRule type="expression" dxfId="3" priority="72">
      <formula>IF(ISNUMBER(SEARCH("Op",E493)),TRUE,FALSE)</formula>
    </cfRule>
  </conditionalFormatting>
  <conditionalFormatting sqref="I512">
    <cfRule type="expression" dxfId="2" priority="56">
      <formula>IF(ISNUMBER(SEARCH("FAV",E512)),TRUE,FALSE)</formula>
    </cfRule>
    <cfRule type="expression" dxfId="1" priority="61">
      <formula>IF(ISNUMBER(SEARCH("5% ou",E512)),TRUE,FALSE)</formula>
    </cfRule>
    <cfRule type="expression" dxfId="0" priority="62">
      <formula>IF(ISNUMBER(SEARCH("OP",E512)),TRUE,FALSE)</formula>
    </cfRule>
  </conditionalFormatting>
  <dataValidations count="2">
    <dataValidation allowBlank="1" showErrorMessage="1" promptTitle="Appliquer la FAV" prompt="Pour appliquer la FAV mettre 5% dans la colonne Gratuité" sqref="H450:H482" xr:uid="{F7D58CC5-DB53-4F76-9AAF-D6FB6FD00558}"/>
    <dataValidation allowBlank="1" showInputMessage="1" showErrorMessage="1" prompt="Pour appliquer la FAV mettre 5% ou 10% dans la colonne gratuité" sqref="H373" xr:uid="{CD2CFA00-C964-4109-B250-53B55CFE1CB5}"/>
  </dataValidations>
  <pageMargins left="0" right="0" top="0" bottom="0" header="0.31496062992125984" footer="0.31496062992125984"/>
  <pageSetup paperSize="9" scale="73" fitToHeight="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2</xdr:col>
                    <xdr:colOff>2773680</xdr:colOff>
                    <xdr:row>524</xdr:row>
                    <xdr:rowOff>30480</xdr:rowOff>
                  </from>
                  <to>
                    <xdr:col>3</xdr:col>
                    <xdr:colOff>411480</xdr:colOff>
                    <xdr:row>525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E0EF91D57C44A8AEC2A69F5917987" ma:contentTypeVersion="13" ma:contentTypeDescription="Crée un document." ma:contentTypeScope="" ma:versionID="3990dd5d998582e4fc3740e167ae09f1">
  <xsd:schema xmlns:xsd="http://www.w3.org/2001/XMLSchema" xmlns:xs="http://www.w3.org/2001/XMLSchema" xmlns:p="http://schemas.microsoft.com/office/2006/metadata/properties" xmlns:ns2="c978912b-1615-4d32-904e-b8deec8e4b34" xmlns:ns3="ccbdce3f-297c-4b16-a141-335bbc01aa66" targetNamespace="http://schemas.microsoft.com/office/2006/metadata/properties" ma:root="true" ma:fieldsID="70dc12af200ccf08597a741481947ac0" ns2:_="" ns3:_="">
    <xsd:import namespace="c978912b-1615-4d32-904e-b8deec8e4b34"/>
    <xsd:import namespace="ccbdce3f-297c-4b16-a141-335bbc01aa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8912b-1615-4d32-904e-b8deec8e4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efc3acb-c9e8-4bbb-9d82-9a22be7e0a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bdce3f-297c-4b16-a141-335bbc01aa6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3d6d2de-1ccb-4049-af0a-c024d92444d8}" ma:internalName="TaxCatchAll" ma:showField="CatchAllData" ma:web="ccbdce3f-297c-4b16-a141-335bbc01aa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78912b-1615-4d32-904e-b8deec8e4b34">
      <Terms xmlns="http://schemas.microsoft.com/office/infopath/2007/PartnerControls"/>
    </lcf76f155ced4ddcb4097134ff3c332f>
    <TaxCatchAll xmlns="ccbdce3f-297c-4b16-a141-335bbc01aa66" xsi:nil="true"/>
  </documentManagement>
</p:properties>
</file>

<file path=customXml/itemProps1.xml><?xml version="1.0" encoding="utf-8"?>
<ds:datastoreItem xmlns:ds="http://schemas.openxmlformats.org/officeDocument/2006/customXml" ds:itemID="{E7495F03-130E-4467-9A60-A40E875D1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542AB8-EF46-4416-B095-CEC2E78BA8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78912b-1615-4d32-904e-b8deec8e4b34"/>
    <ds:schemaRef ds:uri="ccbdce3f-297c-4b16-a141-335bbc01a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AA8C0-FB7D-4E57-B2FE-EA92A5A350A3}">
  <ds:schemaRefs>
    <ds:schemaRef ds:uri="c978912b-1615-4d32-904e-b8deec8e4b34"/>
    <ds:schemaRef ds:uri="http://schemas.microsoft.com/office/2006/documentManagement/types"/>
    <ds:schemaRef ds:uri="http://purl.org/dc/terms/"/>
    <ds:schemaRef ds:uri="http://schemas.microsoft.com/office/2006/metadata/properties"/>
    <ds:schemaRef ds:uri="ccbdce3f-297c-4b16-a141-335bbc01aa66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Caviste</vt:lpstr>
      <vt:lpstr>'BC Caviste'!Zone_d_impression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Claude ORCEAU</dc:creator>
  <cp:keywords/>
  <dc:description/>
  <cp:lastModifiedBy>Claude ORCEAU - Extra Brut</cp:lastModifiedBy>
  <cp:revision/>
  <dcterms:created xsi:type="dcterms:W3CDTF">2021-03-09T16:41:39Z</dcterms:created>
  <dcterms:modified xsi:type="dcterms:W3CDTF">2026-01-23T18:56:49Z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0x0101005A0E0EF91D57C44A8AEC2A69F5917987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