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gnum85.sharepoint.com/sites/LesJules/Documents partages/04-Commerce/Documents Commerciaux les Jules/Bon de Commande/"/>
    </mc:Choice>
  </mc:AlternateContent>
  <xr:revisionPtr revIDLastSave="135" documentId="13_ncr:1_{BF4B10AB-408D-422C-BD4C-3F72AEAAAA81}" xr6:coauthVersionLast="47" xr6:coauthVersionMax="47" xr10:uidLastSave="{F64B389C-31C9-4129-9CAB-446ADFD64001}"/>
  <bookViews>
    <workbookView xWindow="1440" yWindow="864" windowWidth="18000" windowHeight="11208" xr2:uid="{EECCC0E6-A06D-46EF-881B-BFD674B5A916}"/>
  </bookViews>
  <sheets>
    <sheet name="BC Grossiste" sheetId="62" r:id="rId1"/>
  </sheets>
  <externalReferences>
    <externalReference r:id="rId2"/>
  </externalReferences>
  <definedNames>
    <definedName name="_xlnm._FilterDatabase" localSheetId="0" hidden="1">'BC Grossiste'!$H$14:$H$507</definedName>
    <definedName name="Ǝ">INDIRECT(VLOOKUP([1]Nomdelonglet!$F$19,[1]Nomdelonglet!$C$5:$D$9,2,0))</definedName>
    <definedName name="_xlnm.Print_Area" localSheetId="0">'BC Grossiste'!$A$1:$K$517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07" i="62" l="1"/>
  <c r="J506" i="62"/>
  <c r="J505" i="62"/>
  <c r="J504" i="62"/>
  <c r="K501" i="62"/>
  <c r="J501" i="62"/>
  <c r="K500" i="62"/>
  <c r="J500" i="62"/>
  <c r="K499" i="62"/>
  <c r="J499" i="62"/>
  <c r="K498" i="62"/>
  <c r="J498" i="62"/>
  <c r="J497" i="62"/>
  <c r="J496" i="62"/>
  <c r="J495" i="62"/>
  <c r="J494" i="62"/>
  <c r="J493" i="62"/>
  <c r="J492" i="62"/>
  <c r="J491" i="62"/>
  <c r="J490" i="62"/>
  <c r="J489" i="62"/>
  <c r="J488" i="62"/>
  <c r="J487" i="62"/>
  <c r="J486" i="62"/>
  <c r="J485" i="62"/>
  <c r="J484" i="62"/>
  <c r="I483" i="62"/>
  <c r="H483" i="62"/>
  <c r="J479" i="62"/>
  <c r="J478" i="62"/>
  <c r="J477" i="62"/>
  <c r="J476" i="62"/>
  <c r="J475" i="62"/>
  <c r="J474" i="62"/>
  <c r="J473" i="62"/>
  <c r="J472" i="62"/>
  <c r="J470" i="62"/>
  <c r="J469" i="62"/>
  <c r="J468" i="62"/>
  <c r="J467" i="62"/>
  <c r="J466" i="62"/>
  <c r="J465" i="62"/>
  <c r="J464" i="62"/>
  <c r="J463" i="62"/>
  <c r="J462" i="62"/>
  <c r="J460" i="62"/>
  <c r="J459" i="62"/>
  <c r="J458" i="62"/>
  <c r="J457" i="62"/>
  <c r="J456" i="62"/>
  <c r="J455" i="62"/>
  <c r="J454" i="62"/>
  <c r="J453" i="62"/>
  <c r="J452" i="62"/>
  <c r="J451" i="62"/>
  <c r="J450" i="62"/>
  <c r="J449" i="62"/>
  <c r="J448" i="62"/>
  <c r="J447" i="62"/>
  <c r="J446" i="62"/>
  <c r="J445" i="62"/>
  <c r="J443" i="62"/>
  <c r="J441" i="62"/>
  <c r="J440" i="62"/>
  <c r="J438" i="62"/>
  <c r="J437" i="62"/>
  <c r="J436" i="62"/>
  <c r="J435" i="62"/>
  <c r="J434" i="62"/>
  <c r="J432" i="62"/>
  <c r="J431" i="62"/>
  <c r="J430" i="62"/>
  <c r="J429" i="62"/>
  <c r="J428" i="62"/>
  <c r="J427" i="62"/>
  <c r="J426" i="62"/>
  <c r="J424" i="62"/>
  <c r="I422" i="62" a="1"/>
  <c r="I422" i="62" s="1"/>
  <c r="H422" i="62" a="1"/>
  <c r="H422" i="62" s="1"/>
  <c r="J421" i="62"/>
  <c r="J420" i="62"/>
  <c r="J419" i="62"/>
  <c r="J418" i="62"/>
  <c r="J417" i="62"/>
  <c r="J416" i="62"/>
  <c r="J415" i="62"/>
  <c r="J414" i="62"/>
  <c r="J413" i="62"/>
  <c r="J412" i="62"/>
  <c r="J411" i="62"/>
  <c r="J410" i="62"/>
  <c r="I409" i="62"/>
  <c r="H409" i="62"/>
  <c r="J408" i="62"/>
  <c r="J407" i="62"/>
  <c r="J406" i="62"/>
  <c r="J405" i="62"/>
  <c r="J404" i="62"/>
  <c r="J403" i="62"/>
  <c r="J402" i="62"/>
  <c r="J401" i="62"/>
  <c r="J400" i="62"/>
  <c r="I399" i="62"/>
  <c r="H399" i="62"/>
  <c r="J398" i="62"/>
  <c r="J397" i="62"/>
  <c r="J396" i="62"/>
  <c r="J395" i="62"/>
  <c r="J394" i="62"/>
  <c r="J393" i="62"/>
  <c r="J392" i="62"/>
  <c r="J391" i="62"/>
  <c r="I390" i="62"/>
  <c r="H390" i="62"/>
  <c r="J389" i="62"/>
  <c r="J388" i="62"/>
  <c r="J387" i="62"/>
  <c r="J386" i="62"/>
  <c r="J385" i="62"/>
  <c r="J384" i="62"/>
  <c r="J383" i="62"/>
  <c r="J382" i="62"/>
  <c r="J380" i="62"/>
  <c r="J379" i="62"/>
  <c r="J378" i="62"/>
  <c r="J377" i="62"/>
  <c r="I375" i="62" a="1"/>
  <c r="I375" i="62" s="1"/>
  <c r="H375" i="62"/>
  <c r="H375" i="62" a="1"/>
  <c r="J374" i="62"/>
  <c r="J373" i="62"/>
  <c r="J372" i="62"/>
  <c r="J371" i="62"/>
  <c r="J370" i="62"/>
  <c r="J369" i="62"/>
  <c r="J368" i="62"/>
  <c r="J367" i="62"/>
  <c r="J366" i="62"/>
  <c r="J365" i="62"/>
  <c r="J364" i="62"/>
  <c r="I363" i="62"/>
  <c r="H363" i="62"/>
  <c r="J362" i="62"/>
  <c r="J361" i="62"/>
  <c r="J360" i="62"/>
  <c r="J359" i="62"/>
  <c r="J358" i="62"/>
  <c r="J357" i="62"/>
  <c r="J356" i="62"/>
  <c r="J355" i="62"/>
  <c r="J354" i="62"/>
  <c r="I353" i="62" a="1"/>
  <c r="I353" i="62" s="1"/>
  <c r="H353" i="62"/>
  <c r="J352" i="62"/>
  <c r="J351" i="62"/>
  <c r="J350" i="62"/>
  <c r="J349" i="62"/>
  <c r="J348" i="62"/>
  <c r="J347" i="62"/>
  <c r="J346" i="62"/>
  <c r="J345" i="62"/>
  <c r="J344" i="62"/>
  <c r="J343" i="62"/>
  <c r="J342" i="62"/>
  <c r="J341" i="62"/>
  <c r="J340" i="62"/>
  <c r="J339" i="62"/>
  <c r="J338" i="62"/>
  <c r="J337" i="62"/>
  <c r="J336" i="62"/>
  <c r="J335" i="62"/>
  <c r="J334" i="62"/>
  <c r="I333" i="62"/>
  <c r="H333" i="62"/>
  <c r="J329" i="62"/>
  <c r="J328" i="62"/>
  <c r="J327" i="62"/>
  <c r="J326" i="62"/>
  <c r="J325" i="62"/>
  <c r="J324" i="62"/>
  <c r="J323" i="62"/>
  <c r="J322" i="62"/>
  <c r="J321" i="62"/>
  <c r="J320" i="62"/>
  <c r="J319" i="62"/>
  <c r="I318" i="62"/>
  <c r="H318" i="62"/>
  <c r="J316" i="62"/>
  <c r="J315" i="62"/>
  <c r="J314" i="62"/>
  <c r="J313" i="62"/>
  <c r="J312" i="62"/>
  <c r="J311" i="62"/>
  <c r="J310" i="62"/>
  <c r="J309" i="62"/>
  <c r="J308" i="62"/>
  <c r="J307" i="62"/>
  <c r="J306" i="62"/>
  <c r="J305" i="62"/>
  <c r="J304" i="62"/>
  <c r="J303" i="62"/>
  <c r="J302" i="62"/>
  <c r="J301" i="62"/>
  <c r="I300" i="62"/>
  <c r="I300" i="62" a="1"/>
  <c r="H300" i="62" a="1"/>
  <c r="H300" i="62" s="1"/>
  <c r="J296" i="62"/>
  <c r="J295" i="62"/>
  <c r="J294" i="62"/>
  <c r="J293" i="62"/>
  <c r="J292" i="62"/>
  <c r="J291" i="62"/>
  <c r="J290" i="62"/>
  <c r="J289" i="62"/>
  <c r="J288" i="62"/>
  <c r="J287" i="62"/>
  <c r="I286" i="62"/>
  <c r="H286" i="62"/>
  <c r="J285" i="62"/>
  <c r="J284" i="62"/>
  <c r="I283" i="62"/>
  <c r="H283" i="62"/>
  <c r="J282" i="62"/>
  <c r="J281" i="62"/>
  <c r="J280" i="62"/>
  <c r="J279" i="62"/>
  <c r="J278" i="62"/>
  <c r="J277" i="62"/>
  <c r="J276" i="62"/>
  <c r="J275" i="62"/>
  <c r="J274" i="62"/>
  <c r="J273" i="62"/>
  <c r="I272" i="62"/>
  <c r="H272" i="62"/>
  <c r="J271" i="62"/>
  <c r="J270" i="62"/>
  <c r="J269" i="62"/>
  <c r="J268" i="62"/>
  <c r="J267" i="62"/>
  <c r="J266" i="62"/>
  <c r="J265" i="62"/>
  <c r="J264" i="62"/>
  <c r="I263" i="62"/>
  <c r="H263" i="62"/>
  <c r="J262" i="62"/>
  <c r="J261" i="62"/>
  <c r="J260" i="62"/>
  <c r="J259" i="62"/>
  <c r="J258" i="62"/>
  <c r="J257" i="62"/>
  <c r="J256" i="62"/>
  <c r="J255" i="62"/>
  <c r="J254" i="62"/>
  <c r="J253" i="62"/>
  <c r="J252" i="62"/>
  <c r="J251" i="62"/>
  <c r="J250" i="62"/>
  <c r="J249" i="62"/>
  <c r="I248" i="62"/>
  <c r="H248" i="62"/>
  <c r="J247" i="62"/>
  <c r="J246" i="62"/>
  <c r="J245" i="62"/>
  <c r="J244" i="62"/>
  <c r="J243" i="62"/>
  <c r="J242" i="62"/>
  <c r="J241" i="62"/>
  <c r="J240" i="62"/>
  <c r="J239" i="62"/>
  <c r="J238" i="62"/>
  <c r="J237" i="62"/>
  <c r="J236" i="62"/>
  <c r="J235" i="62"/>
  <c r="J234" i="62"/>
  <c r="J233" i="62"/>
  <c r="J232" i="62"/>
  <c r="J231" i="62"/>
  <c r="J230" i="62"/>
  <c r="J229" i="62"/>
  <c r="I228" i="62"/>
  <c r="H228" i="62"/>
  <c r="J227" i="62"/>
  <c r="J226" i="62"/>
  <c r="J225" i="62"/>
  <c r="J224" i="62"/>
  <c r="J223" i="62"/>
  <c r="J222" i="62"/>
  <c r="I221" i="62"/>
  <c r="H221" i="62"/>
  <c r="J217" i="62"/>
  <c r="J216" i="62"/>
  <c r="J215" i="62"/>
  <c r="I214" i="62"/>
  <c r="H214" i="62"/>
  <c r="J213" i="62"/>
  <c r="J212" i="62"/>
  <c r="J211" i="62"/>
  <c r="J210" i="62"/>
  <c r="I209" i="62"/>
  <c r="H209" i="62"/>
  <c r="J205" i="62"/>
  <c r="J204" i="62"/>
  <c r="J203" i="62"/>
  <c r="J202" i="62"/>
  <c r="J201" i="62"/>
  <c r="J200" i="62"/>
  <c r="J199" i="62"/>
  <c r="J198" i="62"/>
  <c r="I197" i="62"/>
  <c r="H197" i="62"/>
  <c r="J196" i="62"/>
  <c r="J195" i="62"/>
  <c r="J194" i="62"/>
  <c r="I193" i="62"/>
  <c r="H193" i="62"/>
  <c r="J192" i="62"/>
  <c r="J191" i="62"/>
  <c r="J190" i="62"/>
  <c r="J189" i="62"/>
  <c r="J188" i="62"/>
  <c r="J187" i="62"/>
  <c r="J186" i="62"/>
  <c r="J185" i="62"/>
  <c r="J184" i="62"/>
  <c r="J183" i="62"/>
  <c r="J182" i="62"/>
  <c r="I181" i="62"/>
  <c r="H181" i="62"/>
  <c r="J180" i="62"/>
  <c r="J179" i="62"/>
  <c r="J178" i="62"/>
  <c r="J177" i="62"/>
  <c r="J176" i="62"/>
  <c r="J175" i="62"/>
  <c r="I174" i="62"/>
  <c r="H174" i="62"/>
  <c r="J173" i="62"/>
  <c r="J172" i="62"/>
  <c r="J171" i="62"/>
  <c r="J170" i="62"/>
  <c r="J169" i="62"/>
  <c r="J168" i="62"/>
  <c r="J167" i="62"/>
  <c r="J166" i="62"/>
  <c r="J165" i="62"/>
  <c r="J164" i="62"/>
  <c r="J163" i="62"/>
  <c r="J162" i="62"/>
  <c r="I161" i="62"/>
  <c r="H161" i="62"/>
  <c r="J157" i="62"/>
  <c r="J156" i="62"/>
  <c r="J155" i="62"/>
  <c r="J154" i="62"/>
  <c r="I153" i="62"/>
  <c r="H153" i="62"/>
  <c r="J152" i="62"/>
  <c r="J151" i="62"/>
  <c r="J150" i="62"/>
  <c r="J149" i="62"/>
  <c r="I148" i="62"/>
  <c r="H148" i="62"/>
  <c r="J144" i="62"/>
  <c r="J143" i="62"/>
  <c r="J142" i="62"/>
  <c r="J141" i="62"/>
  <c r="J140" i="62"/>
  <c r="J139" i="62"/>
  <c r="I138" i="62"/>
  <c r="H138" i="62"/>
  <c r="J137" i="62"/>
  <c r="J136" i="62"/>
  <c r="J135" i="62"/>
  <c r="I134" i="62"/>
  <c r="H134" i="62"/>
  <c r="J133" i="62"/>
  <c r="J132" i="62"/>
  <c r="J131" i="62"/>
  <c r="J130" i="62"/>
  <c r="J129" i="62"/>
  <c r="J128" i="62"/>
  <c r="J127" i="62"/>
  <c r="J126" i="62"/>
  <c r="J125" i="62"/>
  <c r="I124" i="62"/>
  <c r="H124" i="62"/>
  <c r="J123" i="62"/>
  <c r="J122" i="62"/>
  <c r="J121" i="62"/>
  <c r="J120" i="62"/>
  <c r="J119" i="62"/>
  <c r="J118" i="62"/>
  <c r="J117" i="62"/>
  <c r="J116" i="62"/>
  <c r="J115" i="62"/>
  <c r="J114" i="62"/>
  <c r="J113" i="62"/>
  <c r="J112" i="62"/>
  <c r="J111" i="62"/>
  <c r="I110" i="62"/>
  <c r="H110" i="62"/>
  <c r="J109" i="62"/>
  <c r="J108" i="62"/>
  <c r="J107" i="62"/>
  <c r="J106" i="62"/>
  <c r="J105" i="62"/>
  <c r="J104" i="62"/>
  <c r="J103" i="62"/>
  <c r="J102" i="62"/>
  <c r="J101" i="62"/>
  <c r="J100" i="62"/>
  <c r="I99" i="62"/>
  <c r="H99" i="62"/>
  <c r="J98" i="62"/>
  <c r="J97" i="62"/>
  <c r="J96" i="62"/>
  <c r="J95" i="62"/>
  <c r="J94" i="62"/>
  <c r="J93" i="62"/>
  <c r="J92" i="62"/>
  <c r="J91" i="62"/>
  <c r="I90" i="62"/>
  <c r="H90" i="62"/>
  <c r="J89" i="62"/>
  <c r="J88" i="62"/>
  <c r="J87" i="62"/>
  <c r="J86" i="62"/>
  <c r="I85" i="62"/>
  <c r="H85" i="62"/>
  <c r="J84" i="62"/>
  <c r="J83" i="62"/>
  <c r="J82" i="62"/>
  <c r="J81" i="62"/>
  <c r="J80" i="62"/>
  <c r="I79" i="62"/>
  <c r="H79" i="62"/>
  <c r="J78" i="62"/>
  <c r="J77" i="62"/>
  <c r="J76" i="62"/>
  <c r="J75" i="62"/>
  <c r="J74" i="62"/>
  <c r="J73" i="62"/>
  <c r="J72" i="62"/>
  <c r="J71" i="62"/>
  <c r="I70" i="62"/>
  <c r="H70" i="62"/>
  <c r="J69" i="62"/>
  <c r="J68" i="62"/>
  <c r="J67" i="62"/>
  <c r="J66" i="62"/>
  <c r="J65" i="62"/>
  <c r="J64" i="62"/>
  <c r="J63" i="62"/>
  <c r="J62" i="62"/>
  <c r="J61" i="62"/>
  <c r="J60" i="62"/>
  <c r="I59" i="62"/>
  <c r="H59" i="62"/>
  <c r="J58" i="62"/>
  <c r="J57" i="62"/>
  <c r="J56" i="62"/>
  <c r="J55" i="62"/>
  <c r="J54" i="62"/>
  <c r="J53" i="62"/>
  <c r="J52" i="62"/>
  <c r="J51" i="62"/>
  <c r="J50" i="62"/>
  <c r="I49" i="62"/>
  <c r="H49" i="62"/>
  <c r="J48" i="62"/>
  <c r="J47" i="62"/>
  <c r="J46" i="62"/>
  <c r="I45" i="62"/>
  <c r="H45" i="62"/>
  <c r="J44" i="62"/>
  <c r="J43" i="62"/>
  <c r="J42" i="62"/>
  <c r="J41" i="62"/>
  <c r="J40" i="62"/>
  <c r="J39" i="62"/>
  <c r="J38" i="62"/>
  <c r="J37" i="62"/>
  <c r="J36" i="62"/>
  <c r="I35" i="62"/>
  <c r="H35" i="62"/>
  <c r="J31" i="62"/>
  <c r="J30" i="62"/>
  <c r="J29" i="62"/>
  <c r="J28" i="62"/>
  <c r="J27" i="62"/>
  <c r="J26" i="62"/>
  <c r="J25" i="62"/>
  <c r="J24" i="62"/>
  <c r="J23" i="62"/>
  <c r="J22" i="62"/>
  <c r="J21" i="62"/>
  <c r="J20" i="62"/>
  <c r="J19" i="62"/>
  <c r="J18" i="62"/>
  <c r="I17" i="62"/>
  <c r="H17" i="62"/>
  <c r="J509" i="62" l="1"/>
  <c r="K510" i="62"/>
  <c r="J510" i="62"/>
  <c r="J511" i="62" s="1"/>
</calcChain>
</file>

<file path=xl/metadata.xml><?xml version="1.0" encoding="utf-8"?>
<metadata xmlns="http://schemas.openxmlformats.org/spreadsheetml/2006/main" xmlns:xda="http://schemas.microsoft.com/office/spreadsheetml/2017/dynamicarray">
  <metadataTypes count="1">
    <metadataType name="XLDAPR" minSupportedVersion="120000" copy="1" pasteAll="1" pasteValues="1" merge="1" splitFirst="1" rowColShift="1" clearFormats="1" clearComments="1" assign="1" coerce="1" cellMeta="1"/>
  </metadataTypes>
  <futureMetadata name="XLDAPR" count="1">
    <bk>
      <extLst>
        <ext uri="{bdbb8cdc-fa1e-496e-a857-3c3f30c029c3}">
          <xda:dynamicArrayProperties fDynamic="1" fCollapsed="0"/>
        </ext>
      </extLst>
    </bk>
  </futureMetadata>
  <cellMetadata count="1">
    <bk>
      <rc t="1" v="0"/>
    </bk>
  </cellMetadata>
</metadata>
</file>

<file path=xl/sharedStrings.xml><?xml version="1.0" encoding="utf-8"?>
<sst xmlns="http://schemas.openxmlformats.org/spreadsheetml/2006/main" count="2157" uniqueCount="565">
  <si>
    <t xml:space="preserve">Bon de Commande Grossiste au </t>
  </si>
  <si>
    <t xml:space="preserve">Quantité </t>
  </si>
  <si>
    <t>Gratuité</t>
  </si>
  <si>
    <t xml:space="preserve">Client : </t>
  </si>
  <si>
    <t xml:space="preserve"> Tél :</t>
  </si>
  <si>
    <t>Adresse :</t>
  </si>
  <si>
    <t>CP :</t>
  </si>
  <si>
    <t>Ville :</t>
  </si>
  <si>
    <t>Grossiste</t>
  </si>
  <si>
    <t>Infos :</t>
  </si>
  <si>
    <t>départ</t>
  </si>
  <si>
    <t>Champagne</t>
  </si>
  <si>
    <t>CHAMPAGNE AUGUSTIN</t>
  </si>
  <si>
    <t>DE</t>
  </si>
  <si>
    <t>AOP Champagne Premier Cru</t>
  </si>
  <si>
    <t>Terre</t>
  </si>
  <si>
    <t>NM</t>
  </si>
  <si>
    <t>Blanc</t>
  </si>
  <si>
    <t>Mag</t>
  </si>
  <si>
    <t>Air</t>
  </si>
  <si>
    <t>75 cl</t>
  </si>
  <si>
    <t>Feu</t>
  </si>
  <si>
    <t>Les Vertus</t>
  </si>
  <si>
    <t xml:space="preserve">Amme Chardonnay </t>
  </si>
  <si>
    <t>Amme Pinot Noir</t>
  </si>
  <si>
    <t>O² Rosée</t>
  </si>
  <si>
    <t>Rosé</t>
  </si>
  <si>
    <t>Cœur Saphyr</t>
  </si>
  <si>
    <t>Gaïa</t>
  </si>
  <si>
    <t>IGP Ratafia Champenois</t>
  </si>
  <si>
    <t/>
  </si>
  <si>
    <t>Vallée du Rhône</t>
  </si>
  <si>
    <t>02</t>
  </si>
  <si>
    <t>DOMAINE MARTIN CLERC</t>
  </si>
  <si>
    <t>IGP Collines Rhodaniennes</t>
  </si>
  <si>
    <t>Viognier</t>
  </si>
  <si>
    <t>AOP Condrieu</t>
  </si>
  <si>
    <t>Côte Bellay</t>
  </si>
  <si>
    <t>La Roncharde</t>
  </si>
  <si>
    <t>Nectar Sauvage</t>
  </si>
  <si>
    <t>Syrah</t>
  </si>
  <si>
    <t>Rouge</t>
  </si>
  <si>
    <t>AOP Côte Rôtie</t>
  </si>
  <si>
    <t>Côteaux de Bassenon</t>
  </si>
  <si>
    <t>Collet</t>
  </si>
  <si>
    <t>Côteaux de Tupin</t>
  </si>
  <si>
    <t>Eclat de Grâce</t>
  </si>
  <si>
    <t>03</t>
  </si>
  <si>
    <t>DOMAINE GOUDARD ET FILLES</t>
  </si>
  <si>
    <t>C</t>
  </si>
  <si>
    <t>Les 3 Sorcières</t>
  </si>
  <si>
    <t>Tumulte</t>
  </si>
  <si>
    <t>AOP Saint Joseph</t>
  </si>
  <si>
    <t>Méandre</t>
  </si>
  <si>
    <t>04</t>
  </si>
  <si>
    <t>DOMAINE LAURENT VEYRAT</t>
  </si>
  <si>
    <t>AB</t>
  </si>
  <si>
    <t>AOP Crozes-Hermitage</t>
  </si>
  <si>
    <t>L'Aurore</t>
  </si>
  <si>
    <t>Veyrat Pied</t>
  </si>
  <si>
    <t>Antre-Nous</t>
  </si>
  <si>
    <t>L'ivresse des Voleyses</t>
  </si>
  <si>
    <t>05</t>
  </si>
  <si>
    <t>DOMAINE DU SEMINAIRE</t>
  </si>
  <si>
    <t>AOP Côtes du Rhône</t>
  </si>
  <si>
    <t>Les Séguines</t>
  </si>
  <si>
    <t>RCE 2024</t>
  </si>
  <si>
    <t>Le Clos Marsanne</t>
  </si>
  <si>
    <t>Sourire</t>
  </si>
  <si>
    <t>Tradition</t>
  </si>
  <si>
    <t>Les Saffres</t>
  </si>
  <si>
    <t>AOP CDR Villages Valréas</t>
  </si>
  <si>
    <t>Ravel</t>
  </si>
  <si>
    <t>Le Clos</t>
  </si>
  <si>
    <t>06</t>
  </si>
  <si>
    <t>DOMAINE DE LA PETITE VERDIERE</t>
  </si>
  <si>
    <t>IGP Méditérannée</t>
  </si>
  <si>
    <t>Rond Comme …</t>
  </si>
  <si>
    <t>AOP Côtes du Rhône Villages</t>
  </si>
  <si>
    <t>AOP Grignan les Adhémar</t>
  </si>
  <si>
    <t xml:space="preserve">AOP Côtes du Rhône </t>
  </si>
  <si>
    <t>AOP CDR Villages Suze la Rousse</t>
  </si>
  <si>
    <t>BIB 5L</t>
  </si>
  <si>
    <t>07</t>
  </si>
  <si>
    <t>PERRINE ET MATTHIEU</t>
  </si>
  <si>
    <t>AOP CDR Villages Sablet</t>
  </si>
  <si>
    <t>Les Abeilles</t>
  </si>
  <si>
    <t xml:space="preserve">IGP Vaucluse </t>
  </si>
  <si>
    <t>Les Peupliers</t>
  </si>
  <si>
    <t>Les Lentières</t>
  </si>
  <si>
    <t>AOP CDR Villages Plan de Dieu</t>
  </si>
  <si>
    <t>L'Alouette</t>
  </si>
  <si>
    <t>08</t>
  </si>
  <si>
    <t>DOMAINE DE LA TETE NOIRE</t>
  </si>
  <si>
    <t>Lulu</t>
  </si>
  <si>
    <t>RCE 2023</t>
  </si>
  <si>
    <t>AOP Cairanne</t>
  </si>
  <si>
    <t>AOP Vacqueyras</t>
  </si>
  <si>
    <t>09</t>
  </si>
  <si>
    <t>DOMAINE DES ESPIERS</t>
  </si>
  <si>
    <t>Les Diablotines</t>
  </si>
  <si>
    <t>9 MG</t>
  </si>
  <si>
    <t>60-40</t>
  </si>
  <si>
    <t>AOP Gigondas</t>
  </si>
  <si>
    <t>Les Grames</t>
  </si>
  <si>
    <t>Les Blâches</t>
  </si>
  <si>
    <t>Sept</t>
  </si>
  <si>
    <t>10</t>
  </si>
  <si>
    <t>DOMAINE DES GARANCES</t>
  </si>
  <si>
    <t>AOP Muscat de BDV (VDN)</t>
  </si>
  <si>
    <t>AOP Ventoux</t>
  </si>
  <si>
    <t>Lescale</t>
  </si>
  <si>
    <t>IGP Vaucluse</t>
  </si>
  <si>
    <t>Racine sans sulfite</t>
  </si>
  <si>
    <t>AOP Beaumes de Venise</t>
  </si>
  <si>
    <t>Alazard</t>
  </si>
  <si>
    <t>Le Jas du chêne</t>
  </si>
  <si>
    <t>Le Pas de l'Aube</t>
  </si>
  <si>
    <t>Pierre</t>
  </si>
  <si>
    <t>CHATEAU JUVENAL</t>
  </si>
  <si>
    <t>Ribes du Vallat</t>
  </si>
  <si>
    <t>Perséides</t>
  </si>
  <si>
    <t>V</t>
  </si>
  <si>
    <t>Ephemere ''blouge''</t>
  </si>
  <si>
    <t>Jéro</t>
  </si>
  <si>
    <t>Le Nature</t>
  </si>
  <si>
    <t>Terres du Petit Homme</t>
  </si>
  <si>
    <t>M</t>
  </si>
  <si>
    <t>Le petit Juvénal</t>
  </si>
  <si>
    <t>12</t>
  </si>
  <si>
    <t>DOMAINE DES PERES DE L'EGLISE</t>
  </si>
  <si>
    <t>Vin de France</t>
  </si>
  <si>
    <t>L'Esprit</t>
  </si>
  <si>
    <t xml:space="preserve">AOP Châteauneuf du Pape </t>
  </si>
  <si>
    <t>Calice Saint Pierre</t>
  </si>
  <si>
    <t>La Genèse de Paulette</t>
  </si>
  <si>
    <t>AOP Lirac</t>
  </si>
  <si>
    <t>Saint Augustin</t>
  </si>
  <si>
    <t>Héritage de Pollus</t>
  </si>
  <si>
    <t>13</t>
  </si>
  <si>
    <t>FLORIAN ANDRE</t>
  </si>
  <si>
    <t>AOP Tavel</t>
  </si>
  <si>
    <t>L'Oiseau Lune</t>
  </si>
  <si>
    <t>L'Olivet</t>
  </si>
  <si>
    <t>Demi</t>
  </si>
  <si>
    <t>14</t>
  </si>
  <si>
    <t>CHATEAU DE ROUX</t>
  </si>
  <si>
    <t>IGP Cévennes</t>
  </si>
  <si>
    <t xml:space="preserve">Blanche de Castille   </t>
  </si>
  <si>
    <t xml:space="preserve">Le Menhir de Roux </t>
  </si>
  <si>
    <t>AOP Duché D'Uzès</t>
  </si>
  <si>
    <t>Les Rocals</t>
  </si>
  <si>
    <t>Seigneur de Malletot</t>
  </si>
  <si>
    <t>Bérénice</t>
  </si>
  <si>
    <t>Provence</t>
  </si>
  <si>
    <t>DOMAINE DES ARTAUDS</t>
  </si>
  <si>
    <t>AOP Côtes de Provence</t>
  </si>
  <si>
    <t>AOP Côtes de Provence Ste Victoire</t>
  </si>
  <si>
    <t>CLOS DE BERNARDI</t>
  </si>
  <si>
    <t>AOP Muscat du Cap Corse (VDN)</t>
  </si>
  <si>
    <t>Muscat</t>
  </si>
  <si>
    <t>AOP Patrimonio</t>
  </si>
  <si>
    <t>Blanc de Blancs</t>
  </si>
  <si>
    <t>Rosé d'une Nuit</t>
  </si>
  <si>
    <t>Crème de Tête</t>
  </si>
  <si>
    <t>Languedoc - Roussillon</t>
  </si>
  <si>
    <t>DOMAINE MAS CREMAT</t>
  </si>
  <si>
    <t>BDY</t>
  </si>
  <si>
    <t>AOP Muscat de Rivesaltes (VDN)</t>
  </si>
  <si>
    <t>AOP Rivesaltes</t>
  </si>
  <si>
    <t>Hors d'age</t>
  </si>
  <si>
    <t>50 cl</t>
  </si>
  <si>
    <t>Tuillé</t>
  </si>
  <si>
    <t>IGP Côtes Catalanes</t>
  </si>
  <si>
    <t>Les Balmettes</t>
  </si>
  <si>
    <t>IGP Côtes Catalanes Muscat Sec</t>
  </si>
  <si>
    <t xml:space="preserve">Sous les Grand Pins </t>
  </si>
  <si>
    <t>AOP Côtes du Roussillon</t>
  </si>
  <si>
    <t>La Yose</t>
  </si>
  <si>
    <t>Les Petites Demoiselles</t>
  </si>
  <si>
    <t>Les Tamarius</t>
  </si>
  <si>
    <t xml:space="preserve">Les Sales Gosses </t>
  </si>
  <si>
    <t xml:space="preserve">Fa Si La Boire </t>
  </si>
  <si>
    <t>L'Envie</t>
  </si>
  <si>
    <t>AOP Côtes du Roussillon Villages</t>
  </si>
  <si>
    <t>Bastien</t>
  </si>
  <si>
    <t>Les Juliettes</t>
  </si>
  <si>
    <t>DOMAINE LIGNERES LATHENAY</t>
  </si>
  <si>
    <t>VDF</t>
  </si>
  <si>
    <t>Un P'tit Canon</t>
  </si>
  <si>
    <t>AOP Minervois</t>
  </si>
  <si>
    <t>L'Air de Rien</t>
  </si>
  <si>
    <t>Emma</t>
  </si>
  <si>
    <t>AOP Minervois La Livinière</t>
  </si>
  <si>
    <t>Marcelin</t>
  </si>
  <si>
    <t>DOMAINE LE CLOS DU SERRES</t>
  </si>
  <si>
    <t>AOP Languedoc</t>
  </si>
  <si>
    <t>Saut du Poisson</t>
  </si>
  <si>
    <t>Plan B</t>
  </si>
  <si>
    <t>Œillade</t>
  </si>
  <si>
    <t>AOP Terrasses du Larzac</t>
  </si>
  <si>
    <t>Saint Jean</t>
  </si>
  <si>
    <t>Sainte Pauline</t>
  </si>
  <si>
    <t>Les Maros</t>
  </si>
  <si>
    <t>Humeur Vagabonde</t>
  </si>
  <si>
    <t>PIGEONNIER DU POUS</t>
  </si>
  <si>
    <t>IGP Hérault</t>
  </si>
  <si>
    <t>Eclats de Tendresse</t>
  </si>
  <si>
    <t>Eclats de Calcaire</t>
  </si>
  <si>
    <t>75 cl   OP 55+5</t>
  </si>
  <si>
    <t>DOMAINE MORTIES</t>
  </si>
  <si>
    <t>Jamais Content</t>
  </si>
  <si>
    <t>Encore et Encore</t>
  </si>
  <si>
    <t>Mauvaise Herbe</t>
  </si>
  <si>
    <t>AOP Pic Saint Loup</t>
  </si>
  <si>
    <t>Que sera</t>
  </si>
  <si>
    <t>Bordeaux - Sud Ouest</t>
  </si>
  <si>
    <t>CHÂTEAU GRAND FRANÇAIS</t>
  </si>
  <si>
    <t>AOP Bordeaux Supérieur</t>
  </si>
  <si>
    <t>Petit Français</t>
  </si>
  <si>
    <t>Grand Français</t>
  </si>
  <si>
    <t>Amphore</t>
  </si>
  <si>
    <t>DOMAINE LA BELLE HISTOIRE</t>
  </si>
  <si>
    <t>AOP Cahors</t>
  </si>
  <si>
    <t>les Prémices</t>
  </si>
  <si>
    <t>Péripéties</t>
  </si>
  <si>
    <t xml:space="preserve">Epilogue </t>
  </si>
  <si>
    <t>Val de Loire</t>
  </si>
  <si>
    <t>DOMAINE COIRIER</t>
  </si>
  <si>
    <t>AOP Fiefs Vendéens Pissotte</t>
  </si>
  <si>
    <t>L'Arbre Aux Fées</t>
  </si>
  <si>
    <t>Petite Groie</t>
  </si>
  <si>
    <t xml:space="preserve">Vin de France </t>
  </si>
  <si>
    <t>Fifty Fifty</t>
  </si>
  <si>
    <t>Mélusine</t>
  </si>
  <si>
    <t>DOMAINE MÉNARD-GABORIT</t>
  </si>
  <si>
    <t>IGP Val de Loire</t>
  </si>
  <si>
    <t>Chardonnay</t>
  </si>
  <si>
    <t>Sauvignon</t>
  </si>
  <si>
    <t xml:space="preserve">AOP Muscadet </t>
  </si>
  <si>
    <t xml:space="preserve">1ère Escale </t>
  </si>
  <si>
    <t>AOP Muscadet Sèvre et Maine sur Lie</t>
  </si>
  <si>
    <t>Accostage</t>
  </si>
  <si>
    <t>Pour l'Histoire</t>
  </si>
  <si>
    <t>Pour l'histoire</t>
  </si>
  <si>
    <t>AOP Muscadet SM sur Lie</t>
  </si>
  <si>
    <t>Contre-courant</t>
  </si>
  <si>
    <t>Les Pieds sur Terre</t>
  </si>
  <si>
    <t>Folle Blanche</t>
  </si>
  <si>
    <t>Clos Cormerais</t>
  </si>
  <si>
    <t>Klima</t>
  </si>
  <si>
    <t xml:space="preserve">AOP Muscadet Sèvre et Maine </t>
  </si>
  <si>
    <t>Cru Le Pallet</t>
  </si>
  <si>
    <t>Cru Monnières Saint-Fiacre</t>
  </si>
  <si>
    <t>Cru Gorges</t>
  </si>
  <si>
    <t>Methode Traditionnelle</t>
  </si>
  <si>
    <t>Nuit Blanche</t>
  </si>
  <si>
    <t>Rosé Astral</t>
  </si>
  <si>
    <t>BIB 3L</t>
  </si>
  <si>
    <t>DOMAINE FABIEN DUVEAU</t>
  </si>
  <si>
    <t>Humelay - Blanc de Cabernet</t>
  </si>
  <si>
    <t>AOP Saumur</t>
  </si>
  <si>
    <t>Hunaudière</t>
  </si>
  <si>
    <t xml:space="preserve">AOP Saumur </t>
  </si>
  <si>
    <t>Les Poyeux</t>
  </si>
  <si>
    <t>Clos de Bellevue</t>
  </si>
  <si>
    <t>Brézé - Le Bois du Chêne</t>
  </si>
  <si>
    <t>St Cyr en Bulle</t>
  </si>
  <si>
    <t>AOP Saumur Champigny</t>
  </si>
  <si>
    <t>Les Gaignés</t>
  </si>
  <si>
    <t>Les Menais</t>
  </si>
  <si>
    <t>Le Bourg</t>
  </si>
  <si>
    <t>Les Bas poyeux</t>
  </si>
  <si>
    <t>Les Hauts Poyeux</t>
  </si>
  <si>
    <t>DOMAINE SYLVAIN BRUNEAU</t>
  </si>
  <si>
    <t>Pet Nat</t>
  </si>
  <si>
    <t>Blanc 2 Noir</t>
  </si>
  <si>
    <t>AOP Saint Nicolas de Bourgueil</t>
  </si>
  <si>
    <t>Si le Vin</t>
  </si>
  <si>
    <t>Les Pentes</t>
  </si>
  <si>
    <t>Hauts Frogers</t>
  </si>
  <si>
    <t>L'éclosion</t>
  </si>
  <si>
    <t>Les Petites Mains</t>
  </si>
  <si>
    <t>DOMAINE VILLARGEAU</t>
  </si>
  <si>
    <t>AOP Côteaux du Giennois</t>
  </si>
  <si>
    <t>l'Incontournable</t>
  </si>
  <si>
    <t>Sans Complexe</t>
  </si>
  <si>
    <t>La Belle Paresseuse</t>
  </si>
  <si>
    <t>Chemin de Traverse</t>
  </si>
  <si>
    <t>Chicago</t>
  </si>
  <si>
    <t>l'Insolite</t>
  </si>
  <si>
    <t>Les Licotes</t>
  </si>
  <si>
    <t>DOMAINE ANTHONY-DAVID GIRARD</t>
  </si>
  <si>
    <t>AOP Sancerre</t>
  </si>
  <si>
    <t>Monts Damnés</t>
  </si>
  <si>
    <t>Mts Damnés Florilège</t>
  </si>
  <si>
    <t>DOMAINE DES CHASSEIGNES</t>
  </si>
  <si>
    <t>Cuvée de Domaine</t>
  </si>
  <si>
    <t>Les Chasseignes</t>
  </si>
  <si>
    <t>Les Montaignes</t>
  </si>
  <si>
    <t>Les Démalés</t>
  </si>
  <si>
    <t>Intuition</t>
  </si>
  <si>
    <t xml:space="preserve">Cuvée de Domaine </t>
  </si>
  <si>
    <t>Evidence</t>
  </si>
  <si>
    <t>Alsace - Savoie</t>
  </si>
  <si>
    <t>DOMAINE VOGT</t>
  </si>
  <si>
    <t>AOP Alsace</t>
  </si>
  <si>
    <t xml:space="preserve">Auxerrois      </t>
  </si>
  <si>
    <t xml:space="preserve">Riesling     </t>
  </si>
  <si>
    <t xml:space="preserve">Pinot Gris      </t>
  </si>
  <si>
    <t xml:space="preserve">Gewurztraminer      </t>
  </si>
  <si>
    <t xml:space="preserve">Riesling Wolxheim      </t>
  </si>
  <si>
    <t>Riesling  Lieu dit Rothstein Hospices de Strasbourg</t>
  </si>
  <si>
    <t xml:space="preserve">AOP Alsace Grand Cru Altenberg de Wolxheim </t>
  </si>
  <si>
    <t xml:space="preserve">Riesling    </t>
  </si>
  <si>
    <t xml:space="preserve">Alsace perles rares    </t>
  </si>
  <si>
    <t xml:space="preserve">Riesling Vendanges Tardives    </t>
  </si>
  <si>
    <t xml:space="preserve">Gewurztraminer Vendanges Tardives    </t>
  </si>
  <si>
    <t xml:space="preserve">Pinot Noir      </t>
  </si>
  <si>
    <t>Pinot Noir Lieu dit Oberstupf</t>
  </si>
  <si>
    <t>AOP Crémant d'Alsace</t>
  </si>
  <si>
    <t xml:space="preserve">Crémant d'Alsace Blanc de blancs  </t>
  </si>
  <si>
    <t>Crémant d'Alsace Chardonnay - Extra Brut</t>
  </si>
  <si>
    <t>Fusionnel - Brut Nature</t>
  </si>
  <si>
    <t>DOMAINE VENDANGE</t>
  </si>
  <si>
    <t>IGP des Allobroges</t>
  </si>
  <si>
    <t>Ampelos</t>
  </si>
  <si>
    <t>AOP Vin de Savoie Jacquère</t>
  </si>
  <si>
    <t>la Côte</t>
  </si>
  <si>
    <t>AOP Vin de Savoie Chardonnay</t>
  </si>
  <si>
    <t>Montée des Crémailleres</t>
  </si>
  <si>
    <t>AOP Roussette de Savoie</t>
  </si>
  <si>
    <t>Madame de M</t>
  </si>
  <si>
    <t>AOP Vin de Savoie Velteliner</t>
  </si>
  <si>
    <t>Sous le Frêne</t>
  </si>
  <si>
    <t>AOP Vin de Savoie Mondeuse</t>
  </si>
  <si>
    <t>Le Coz</t>
  </si>
  <si>
    <t>AOP Vin de Savoie Pinot Noir</t>
  </si>
  <si>
    <t>Cuvée H</t>
  </si>
  <si>
    <t>Les Araignées</t>
  </si>
  <si>
    <t>AOP Crémant de Savoie</t>
  </si>
  <si>
    <t>Brut</t>
  </si>
  <si>
    <t xml:space="preserve">AOP Crémant de Savoie </t>
  </si>
  <si>
    <t>Les Eternelles - Brut Nature</t>
  </si>
  <si>
    <t>Bourgogne - Beaujolais</t>
  </si>
  <si>
    <t>DOMAINE DE BOISCHAMPT</t>
  </si>
  <si>
    <t>AOP Beaujolais Villages</t>
  </si>
  <si>
    <t>AOP Beaujolais Villages Jullié</t>
  </si>
  <si>
    <t>Chardonnay Villages</t>
  </si>
  <si>
    <t>Orange</t>
  </si>
  <si>
    <t>Gamay</t>
  </si>
  <si>
    <t xml:space="preserve">AOP Juliénas </t>
  </si>
  <si>
    <t>AOP Chénas</t>
  </si>
  <si>
    <t>AOP Fleurie</t>
  </si>
  <si>
    <t>AOP Moulin à Vent</t>
  </si>
  <si>
    <t>4 Cerisiers</t>
  </si>
  <si>
    <t>AOP Saint Amour</t>
  </si>
  <si>
    <t>Tête de Bonnet</t>
  </si>
  <si>
    <t>Vayolette</t>
  </si>
  <si>
    <t>Au Michelon</t>
  </si>
  <si>
    <t>AOP Morgon</t>
  </si>
  <si>
    <t>Les Charmes</t>
  </si>
  <si>
    <t>DOMAINE VAUPRÉ</t>
  </si>
  <si>
    <t>AOP Mâcon-Charnay-Lès-Mâcon</t>
  </si>
  <si>
    <t>La Vigne de Derrière</t>
  </si>
  <si>
    <t>AOP Mâcon-Solutré-Pouilly</t>
  </si>
  <si>
    <t>Vers le Mont</t>
  </si>
  <si>
    <t>AOP Pouilly-Fuissé</t>
  </si>
  <si>
    <t>Terroir</t>
  </si>
  <si>
    <t>Sur la Rochette</t>
  </si>
  <si>
    <t>AOP Saint Véran</t>
  </si>
  <si>
    <t>Les Cornillaux</t>
  </si>
  <si>
    <t>Vers la Roche</t>
  </si>
  <si>
    <t>Les Creuzettes</t>
  </si>
  <si>
    <t>AOP Pouilly Fuissé 1er cru</t>
  </si>
  <si>
    <t>Au Vignerais</t>
  </si>
  <si>
    <t>En Servy</t>
  </si>
  <si>
    <t>DOMAINE DEREY</t>
  </si>
  <si>
    <t>AOP Marsannay</t>
  </si>
  <si>
    <t>AOP Bourgogne</t>
  </si>
  <si>
    <t>Valendons</t>
  </si>
  <si>
    <t>Montre Cul</t>
  </si>
  <si>
    <t>AOP Fixin</t>
  </si>
  <si>
    <t>Vieilles Vignes</t>
  </si>
  <si>
    <t>Les Echalais</t>
  </si>
  <si>
    <t>Les Vignes de Marie</t>
  </si>
  <si>
    <t>Champs Perdrix</t>
  </si>
  <si>
    <t xml:space="preserve">Les Genelières </t>
  </si>
  <si>
    <t>Les Clos</t>
  </si>
  <si>
    <t>AOP Gevrey-Chambertin</t>
  </si>
  <si>
    <t>AOP Fixin Premier Cru</t>
  </si>
  <si>
    <t>Les Hervelets</t>
  </si>
  <si>
    <t>DOMAINE BONY GACHOT</t>
  </si>
  <si>
    <t>Les vins du Domaine</t>
  </si>
  <si>
    <t>AOP Bourgogne Pinot Noir</t>
  </si>
  <si>
    <t xml:space="preserve">AOP Côtes de Nuits-Villages </t>
  </si>
  <si>
    <t xml:space="preserve">Les Chaillots </t>
  </si>
  <si>
    <t>AOP Nuits St Georges</t>
  </si>
  <si>
    <t>Les Damodes</t>
  </si>
  <si>
    <t>Les vins vinifiés par Éva et Fabienne</t>
  </si>
  <si>
    <t>AOP Bourgogne Hautes Côtes de Nuits</t>
  </si>
  <si>
    <t>AOP Pernand Vergelesses</t>
  </si>
  <si>
    <t>AOP Nuits St Georges Premier Cru</t>
  </si>
  <si>
    <t>Les Terres Blanches</t>
  </si>
  <si>
    <t>les Pruliers</t>
  </si>
  <si>
    <t>Les Crots</t>
  </si>
  <si>
    <t>AOP Gevrey Chambertin</t>
  </si>
  <si>
    <t>AOP Vosne Romanée</t>
  </si>
  <si>
    <t>AOP Chambolle Musigny</t>
  </si>
  <si>
    <t>DOMAINE MENAND</t>
  </si>
  <si>
    <t xml:space="preserve">AOP Mercurey </t>
  </si>
  <si>
    <t>Chapitre</t>
  </si>
  <si>
    <t>AOP Mercurey Premier Cru</t>
  </si>
  <si>
    <t>Clos des Combins</t>
  </si>
  <si>
    <t>Les Champs Martin</t>
  </si>
  <si>
    <t>Vignes Blanches</t>
  </si>
  <si>
    <t>Les Croichots</t>
  </si>
  <si>
    <t>LAM</t>
  </si>
  <si>
    <t>VINCENT WENGIER</t>
  </si>
  <si>
    <t>AOP Bourgogne Aligoté</t>
  </si>
  <si>
    <t>AOP Bourgogne Chardonnay</t>
  </si>
  <si>
    <t>AOP Petit Chablis</t>
  </si>
  <si>
    <t>AOP Chablis</t>
  </si>
  <si>
    <t>Quintessence</t>
  </si>
  <si>
    <t>AOP Chablis Premier Cru</t>
  </si>
  <si>
    <t>Les Vaillons</t>
  </si>
  <si>
    <t>DOMAINE SIMON GAUDET</t>
  </si>
  <si>
    <t xml:space="preserve">AOC Bourgogne Aligoté </t>
  </si>
  <si>
    <t>AOC Bourgogne Chardonnay</t>
  </si>
  <si>
    <t>AOC Bourgogne Hautes Cotes de Beaune</t>
  </si>
  <si>
    <t>AOC Santenay</t>
  </si>
  <si>
    <t>En Foulot</t>
  </si>
  <si>
    <t xml:space="preserve">AOC Beaune 1er Cru </t>
  </si>
  <si>
    <t>Champimonts</t>
  </si>
  <si>
    <t>AOC Bourgogne Pinot Noir</t>
  </si>
  <si>
    <t>Au Paradis</t>
  </si>
  <si>
    <t>AOC Maranges</t>
  </si>
  <si>
    <t>Cuvée Antique</t>
  </si>
  <si>
    <t>Les Bras</t>
  </si>
  <si>
    <t xml:space="preserve">AOC Corton Grand Cru </t>
  </si>
  <si>
    <t>Les Grandes Lolières</t>
  </si>
  <si>
    <t>DOMAINE D'ARDHUY</t>
  </si>
  <si>
    <t>Les Bourgognes Blancs</t>
  </si>
  <si>
    <t>AOP Bourgogne Hautes Côtes de Beaune</t>
  </si>
  <si>
    <t>Les Perrières</t>
  </si>
  <si>
    <t>Les Villages Blancs</t>
  </si>
  <si>
    <t>AOP Pernand-Vergelesses</t>
  </si>
  <si>
    <t>Les Boutières</t>
  </si>
  <si>
    <t xml:space="preserve">AOP Ladoix </t>
  </si>
  <si>
    <t>Dolia</t>
  </si>
  <si>
    <t>AOP Savigny-lès-Beaune</t>
  </si>
  <si>
    <t>Clos des Godeaux</t>
  </si>
  <si>
    <t>RCE 2022</t>
  </si>
  <si>
    <t>AOP Côte de Nuits-Villages - Monopole</t>
  </si>
  <si>
    <t>Clos des Langres</t>
  </si>
  <si>
    <t xml:space="preserve">AOP Meursault </t>
  </si>
  <si>
    <t>Les Pellans</t>
  </si>
  <si>
    <t xml:space="preserve">AOP Puligny-Montrachet </t>
  </si>
  <si>
    <t>Le Trézin</t>
  </si>
  <si>
    <t>Les Premiers Crus Blancs</t>
  </si>
  <si>
    <t>AOP Ladoix Premier Cru  - Monopole</t>
  </si>
  <si>
    <t xml:space="preserve">Le Rognet </t>
  </si>
  <si>
    <t>Le Rognet</t>
  </si>
  <si>
    <t>Mag ''sur Cde''</t>
  </si>
  <si>
    <t xml:space="preserve">AOP Beaune Premier Cru </t>
  </si>
  <si>
    <t>Clos des Theurons</t>
  </si>
  <si>
    <t xml:space="preserve">AOP Puligny-Montrachet Premier Cru </t>
  </si>
  <si>
    <t>Sous le Puits</t>
  </si>
  <si>
    <t>AOC Meursault Premier Cru</t>
  </si>
  <si>
    <t>Charmes</t>
  </si>
  <si>
    <t>Les Grand Crus Blancs</t>
  </si>
  <si>
    <t>AOP Corton-Charlemagne Grand Cru</t>
  </si>
  <si>
    <t>Les Bourgognes Rouges</t>
  </si>
  <si>
    <t xml:space="preserve">AOP Bourgogne Côte-d'Or </t>
  </si>
  <si>
    <t>Les Chagniots</t>
  </si>
  <si>
    <t>Les Villages Rouges</t>
  </si>
  <si>
    <t>AOP Côtes de Beaune Villages</t>
  </si>
  <si>
    <t>Les Combottes</t>
  </si>
  <si>
    <t>AOP Côte de Nuits-Villages</t>
  </si>
  <si>
    <t>Les Rouvrettes</t>
  </si>
  <si>
    <t>AOP Ladoix - Monopole</t>
  </si>
  <si>
    <t xml:space="preserve">Clos des Chagnots </t>
  </si>
  <si>
    <t>Les Boutiéres</t>
  </si>
  <si>
    <t xml:space="preserve">AOP Aloxe-Corton </t>
  </si>
  <si>
    <t>Les Boutières - Les Valozières</t>
  </si>
  <si>
    <t>Les Morais</t>
  </si>
  <si>
    <t xml:space="preserve">Clos des Langres </t>
  </si>
  <si>
    <t xml:space="preserve">AOP Volnay </t>
  </si>
  <si>
    <t>Pitures Dessus</t>
  </si>
  <si>
    <t xml:space="preserve">AOP Pommard </t>
  </si>
  <si>
    <t>Les Lambots</t>
  </si>
  <si>
    <t xml:space="preserve">AOP Nuits-Saint-Georges </t>
  </si>
  <si>
    <t>Aux Herbues-Aux Argillats</t>
  </si>
  <si>
    <t>AOP Chambolle-Musigny</t>
  </si>
  <si>
    <t>Les Premiers Crus Rouges</t>
  </si>
  <si>
    <t xml:space="preserve">AOP Savigny-lès-Beaune Premier Cru </t>
  </si>
  <si>
    <t>Aux Clous</t>
  </si>
  <si>
    <t>Les Peuillets</t>
  </si>
  <si>
    <t xml:space="preserve">AOP Ladoix Premier Cru </t>
  </si>
  <si>
    <t>Basses-Mourottes</t>
  </si>
  <si>
    <t>Champs Pimont</t>
  </si>
  <si>
    <t>AOP Aloxe-Corton Premier Cru</t>
  </si>
  <si>
    <t>Les Chaillots</t>
  </si>
  <si>
    <t xml:space="preserve">AOP Pommard Premier Cru </t>
  </si>
  <si>
    <t>Les Fremiers</t>
  </si>
  <si>
    <t xml:space="preserve">AOP Volnay Premier Cru </t>
  </si>
  <si>
    <t>Fremiets</t>
  </si>
  <si>
    <t xml:space="preserve">AOP Vosne Romanée Premier Cru </t>
  </si>
  <si>
    <t>Les Chaumes</t>
  </si>
  <si>
    <t>Les Grand Crus Rouges</t>
  </si>
  <si>
    <t>AOP Corton Grand Cru</t>
  </si>
  <si>
    <t>Hautes Mourottes</t>
  </si>
  <si>
    <t>Pougets</t>
  </si>
  <si>
    <t xml:space="preserve">75 cl      </t>
  </si>
  <si>
    <t>Grand Clos du Roi</t>
  </si>
  <si>
    <t xml:space="preserve">Grand Clos du Roi      </t>
  </si>
  <si>
    <t>Renardes</t>
  </si>
  <si>
    <t xml:space="preserve">Renardes     </t>
  </si>
  <si>
    <t xml:space="preserve">AOP Clos de Vougeot Grand Cru </t>
  </si>
  <si>
    <t>Petit Maupertui</t>
  </si>
  <si>
    <t>Biéres - Spiritueux</t>
  </si>
  <si>
    <t>AGORA</t>
  </si>
  <si>
    <t>Droits</t>
  </si>
  <si>
    <t xml:space="preserve">Bière Blonde </t>
  </si>
  <si>
    <t>Golden Ale - 5,8 % Vol</t>
  </si>
  <si>
    <t>33 cl</t>
  </si>
  <si>
    <t>Conditionné par 12</t>
  </si>
  <si>
    <t>Conditionné par 6</t>
  </si>
  <si>
    <t>Conditionné par 4</t>
  </si>
  <si>
    <t>Bière Blanche</t>
  </si>
  <si>
    <t>Au Petit Epautre de Sault - 4,9% Vol</t>
  </si>
  <si>
    <t>IPA - 6,2 % Vol</t>
  </si>
  <si>
    <t>Bière Ambrée</t>
  </si>
  <si>
    <t>Ale Anglaise - 6,8 % Vol</t>
  </si>
  <si>
    <t>Bière Noire</t>
  </si>
  <si>
    <t>Stout - 5,0 % Vol</t>
  </si>
  <si>
    <t>Bière Blonde Triple</t>
  </si>
  <si>
    <t xml:space="preserve">Boisée - 7,5 % Vol </t>
  </si>
  <si>
    <t>Gin</t>
  </si>
  <si>
    <t>Distilled Gin - 43 % Vol</t>
  </si>
  <si>
    <t>70 cl</t>
  </si>
  <si>
    <t>Pastis</t>
  </si>
  <si>
    <t>De Provence - 45 % Vol</t>
  </si>
  <si>
    <t>Liqueurs</t>
  </si>
  <si>
    <t>Verveine - 25% Vol</t>
  </si>
  <si>
    <t>Citron - 25 % Vol</t>
  </si>
  <si>
    <t>CORAVIN</t>
  </si>
  <si>
    <t>Coravin Timeless Three +</t>
  </si>
  <si>
    <t>Coffret + 2 Cartouches + Aérateur + 2 Bouchons Vis</t>
  </si>
  <si>
    <t xml:space="preserve">Cartouches </t>
  </si>
  <si>
    <t>Argon</t>
  </si>
  <si>
    <t>Aiguille de Remplacement</t>
  </si>
  <si>
    <t>Aiguille de Service Rapide</t>
  </si>
  <si>
    <t>Housse de voyage</t>
  </si>
  <si>
    <t>Avec Emplacement 2 Cartouches</t>
  </si>
  <si>
    <t>Volume Total</t>
  </si>
  <si>
    <t>Montant Total HD/HT</t>
  </si>
  <si>
    <t>Les Jules gérent le transport</t>
  </si>
  <si>
    <t>Montant Total HT</t>
  </si>
  <si>
    <t>Signature Client</t>
  </si>
  <si>
    <t>Transport Client</t>
  </si>
  <si>
    <t>75 cl    OP 10+2</t>
  </si>
  <si>
    <t>Rupture</t>
  </si>
  <si>
    <t>75 cl    OP 9+3</t>
  </si>
  <si>
    <t>IGP Hérault - Arrêt de la Cuvée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</si>
</sst>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#,##0.00\ &quot;€&quot;"/>
  </numFmts>
  <fonts count="28" x14ac:knownFonts="1">
    <font>
      <sz val="11"/>
      <color theme="1"/>
      <name val="Calibri"/>
      <family val="2"/>
      <scheme val="minor"/>
    </font>
    <font>
      <sz val="10"/>
      <color theme="1"/>
      <name val="Avory I Latn"/>
      <family val="2"/>
    </font>
    <font>
      <sz val="10"/>
      <color rgb="FFE1DED5"/>
      <name val="Avory I Latn"/>
      <family val="2"/>
    </font>
    <font>
      <sz val="10"/>
      <name val="Arial"/>
      <family val="2"/>
    </font>
    <font>
      <b/>
      <sz val="10"/>
      <color theme="1"/>
      <name val="Avory I Latn"/>
      <family val="2"/>
    </font>
    <font>
      <sz val="10"/>
      <color rgb="FF2D2D2D"/>
      <name val="Avory I Latn"/>
      <family val="2"/>
    </font>
    <font>
      <b/>
      <sz val="10"/>
      <color rgb="FF2D2D2D"/>
      <name val="Avory I Latn"/>
      <family val="2"/>
    </font>
    <font>
      <sz val="18"/>
      <color theme="1"/>
      <name val="Avory I Latn"/>
      <family val="2"/>
    </font>
    <font>
      <b/>
      <sz val="16"/>
      <color rgb="FFE8E5DF"/>
      <name val="Avory I Latn"/>
      <family val="2"/>
    </font>
    <font>
      <sz val="16"/>
      <color rgb="FFE8E5DF"/>
      <name val="Avory I Latn"/>
      <family val="2"/>
    </font>
    <font>
      <sz val="10"/>
      <color rgb="FFE8E5DF"/>
      <name val="Avory I Latn"/>
      <family val="2"/>
    </font>
    <font>
      <sz val="10"/>
      <color rgb="FF303439"/>
      <name val="Avory I Latn"/>
      <family val="2"/>
    </font>
    <font>
      <b/>
      <sz val="18"/>
      <color rgb="FF303439"/>
      <name val="Avory I Latn"/>
      <family val="2"/>
    </font>
    <font>
      <sz val="18"/>
      <color rgb="FFE8E5DF"/>
      <name val="Avory I Latn"/>
      <family val="2"/>
    </font>
    <font>
      <b/>
      <sz val="16"/>
      <color theme="1"/>
      <name val="Avory I Latn"/>
      <family val="2"/>
    </font>
    <font>
      <b/>
      <sz val="18"/>
      <color theme="1"/>
      <name val="Avory I Latn"/>
      <family val="2"/>
    </font>
    <font>
      <sz val="16"/>
      <color rgb="FF303439"/>
      <name val="Avory I Latn"/>
      <family val="2"/>
    </font>
    <font>
      <sz val="10"/>
      <color rgb="FFFF0000"/>
      <name val="Avory I Latn"/>
      <family val="2"/>
    </font>
    <font>
      <sz val="10"/>
      <color theme="0"/>
      <name val="Avory I Latn"/>
      <family val="2"/>
    </font>
    <font>
      <sz val="10"/>
      <name val="Avory I Latn"/>
      <family val="2"/>
    </font>
    <font>
      <sz val="11"/>
      <color rgb="FF000000"/>
      <name val="Calibri"/>
      <family val="2"/>
      <charset val="1"/>
    </font>
    <font>
      <sz val="11"/>
      <color theme="1"/>
      <name val="Calibri"/>
      <family val="2"/>
      <scheme val="minor"/>
    </font>
    <font>
      <b/>
      <sz val="25"/>
      <color rgb="FF303439"/>
      <name val="Avory I Latn"/>
      <family val="2"/>
    </font>
    <font>
      <b/>
      <sz val="10"/>
      <color rgb="FF303439"/>
      <name val="Avory I Latn"/>
      <family val="2"/>
    </font>
    <font>
      <b/>
      <sz val="12"/>
      <color theme="1"/>
      <name val="Avory I Latn"/>
      <family val="2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E8E5DF"/>
      <name val="Avory I Latn"/>
      <family val="2"/>
    </font>
  </fonts>
  <fills count="5">
    <fill>
      <patternFill patternType="none"/>
    </fill>
    <fill>
      <patternFill patternType="gray125"/>
    </fill>
    <fill>
      <patternFill patternType="solid">
        <fgColor rgb="FFE1DED5"/>
        <bgColor indexed="64"/>
      </patternFill>
    </fill>
    <fill>
      <patternFill patternType="solid">
        <fgColor rgb="FF303439"/>
        <bgColor indexed="64"/>
      </patternFill>
    </fill>
    <fill>
      <patternFill patternType="solid">
        <fgColor rgb="FFE8E5DF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303439"/>
      </left>
      <right/>
      <top style="thin">
        <color rgb="FF303439"/>
      </top>
      <bottom style="thin">
        <color rgb="FF303439"/>
      </bottom>
      <diagonal/>
    </border>
    <border>
      <left/>
      <right/>
      <top style="thin">
        <color rgb="FF303439"/>
      </top>
      <bottom style="thin">
        <color rgb="FF303439"/>
      </bottom>
      <diagonal/>
    </border>
    <border>
      <left/>
      <right style="thin">
        <color rgb="FF303439"/>
      </right>
      <top style="thin">
        <color rgb="FF303439"/>
      </top>
      <bottom style="thin">
        <color rgb="FF303439"/>
      </bottom>
      <diagonal/>
    </border>
    <border>
      <left style="thin">
        <color rgb="FF303439"/>
      </left>
      <right style="thin">
        <color rgb="FF303439"/>
      </right>
      <top style="thin">
        <color rgb="FF303439"/>
      </top>
      <bottom style="thin">
        <color rgb="FF303439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rgb="FF303439"/>
      </right>
      <top/>
      <bottom style="thin">
        <color rgb="FF303439"/>
      </bottom>
      <diagonal/>
    </border>
    <border>
      <left/>
      <right/>
      <top/>
      <bottom style="thin">
        <color rgb="FF303439"/>
      </bottom>
      <diagonal/>
    </border>
    <border>
      <left style="thin">
        <color rgb="FF303439"/>
      </left>
      <right style="thin">
        <color rgb="FF303439"/>
      </right>
      <top/>
      <bottom style="thin">
        <color rgb="FF303439"/>
      </bottom>
      <diagonal/>
    </border>
    <border>
      <left style="thin">
        <color rgb="FF303439"/>
      </left>
      <right/>
      <top/>
      <bottom style="thin">
        <color rgb="FF303439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auto="1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6">
    <xf numFmtId="0" fontId="0" fillId="0" borderId="0"/>
    <xf numFmtId="0" fontId="3" fillId="0" borderId="0"/>
    <xf numFmtId="0" fontId="3" fillId="0" borderId="0"/>
    <xf numFmtId="0" fontId="20" fillId="0" borderId="0"/>
    <xf numFmtId="9" fontId="21" fillId="0" borderId="0" applyFont="0" applyFill="0" applyBorder="0" applyAlignment="0" applyProtection="0"/>
    <xf numFmtId="44" fontId="21" fillId="0" borderId="0" applyFont="0" applyFill="0" applyBorder="0" applyAlignment="0" applyProtection="0"/>
  </cellStyleXfs>
  <cellXfs count="131">
    <xf numFmtId="0" fontId="0" fillId="0" borderId="0" xfId="0"/>
    <xf numFmtId="49" fontId="1" fillId="0" borderId="10" xfId="0" applyNumberFormat="1" applyFont="1" applyBorder="1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6" fillId="0" borderId="3" xfId="1" applyFont="1" applyBorder="1" applyAlignment="1">
      <alignment horizontal="left" vertical="center"/>
    </xf>
    <xf numFmtId="0" fontId="5" fillId="0" borderId="4" xfId="1" applyFont="1" applyBorder="1" applyAlignment="1">
      <alignment horizontal="left" vertical="center"/>
    </xf>
    <xf numFmtId="0" fontId="6" fillId="0" borderId="5" xfId="1" applyFont="1" applyBorder="1" applyAlignment="1">
      <alignment horizontal="left" vertical="center"/>
    </xf>
    <xf numFmtId="0" fontId="7" fillId="2" borderId="0" xfId="0" applyFont="1" applyFill="1"/>
    <xf numFmtId="49" fontId="8" fillId="3" borderId="6" xfId="0" applyNumberFormat="1" applyFont="1" applyFill="1" applyBorder="1" applyAlignment="1">
      <alignment horizontal="center" vertical="center"/>
    </xf>
    <xf numFmtId="49" fontId="8" fillId="3" borderId="7" xfId="0" applyNumberFormat="1" applyFont="1" applyFill="1" applyBorder="1" applyAlignment="1">
      <alignment horizontal="left" vertical="center"/>
    </xf>
    <xf numFmtId="49" fontId="9" fillId="3" borderId="7" xfId="0" applyNumberFormat="1" applyFont="1" applyFill="1" applyBorder="1"/>
    <xf numFmtId="49" fontId="10" fillId="3" borderId="8" xfId="0" applyNumberFormat="1" applyFont="1" applyFill="1" applyBorder="1"/>
    <xf numFmtId="0" fontId="11" fillId="3" borderId="9" xfId="0" applyFont="1" applyFill="1" applyBorder="1" applyAlignment="1">
      <alignment horizontal="right"/>
    </xf>
    <xf numFmtId="0" fontId="10" fillId="3" borderId="9" xfId="0" applyFont="1" applyFill="1" applyBorder="1"/>
    <xf numFmtId="49" fontId="1" fillId="0" borderId="6" xfId="0" applyNumberFormat="1" applyFont="1" applyBorder="1" applyAlignment="1">
      <alignment horizontal="center"/>
    </xf>
    <xf numFmtId="49" fontId="1" fillId="0" borderId="7" xfId="0" applyNumberFormat="1" applyFont="1" applyBorder="1"/>
    <xf numFmtId="49" fontId="1" fillId="0" borderId="7" xfId="0" applyNumberFormat="1" applyFont="1" applyBorder="1" applyAlignment="1">
      <alignment horizontal="left"/>
    </xf>
    <xf numFmtId="0" fontId="1" fillId="0" borderId="9" xfId="0" applyFont="1" applyBorder="1" applyAlignment="1">
      <alignment horizontal="right"/>
    </xf>
    <xf numFmtId="164" fontId="1" fillId="0" borderId="9" xfId="0" applyNumberFormat="1" applyFont="1" applyBorder="1"/>
    <xf numFmtId="49" fontId="1" fillId="0" borderId="0" xfId="0" applyNumberFormat="1" applyFont="1"/>
    <xf numFmtId="49" fontId="8" fillId="3" borderId="6" xfId="0" applyNumberFormat="1" applyFont="1" applyFill="1" applyBorder="1" applyAlignment="1">
      <alignment horizontal="center"/>
    </xf>
    <xf numFmtId="49" fontId="8" fillId="3" borderId="7" xfId="0" applyNumberFormat="1" applyFont="1" applyFill="1" applyBorder="1" applyAlignment="1">
      <alignment horizontal="left"/>
    </xf>
    <xf numFmtId="49" fontId="8" fillId="3" borderId="7" xfId="0" applyNumberFormat="1" applyFont="1" applyFill="1" applyBorder="1"/>
    <xf numFmtId="49" fontId="8" fillId="3" borderId="8" xfId="0" applyNumberFormat="1" applyFont="1" applyFill="1" applyBorder="1"/>
    <xf numFmtId="164" fontId="8" fillId="3" borderId="9" xfId="0" applyNumberFormat="1" applyFont="1" applyFill="1" applyBorder="1"/>
    <xf numFmtId="49" fontId="1" fillId="0" borderId="8" xfId="0" applyNumberFormat="1" applyFont="1" applyBorder="1"/>
    <xf numFmtId="0" fontId="11" fillId="3" borderId="7" xfId="0" applyFont="1" applyFill="1" applyBorder="1" applyAlignment="1">
      <alignment horizontal="right"/>
    </xf>
    <xf numFmtId="49" fontId="9" fillId="3" borderId="8" xfId="0" applyNumberFormat="1" applyFont="1" applyFill="1" applyBorder="1"/>
    <xf numFmtId="164" fontId="9" fillId="3" borderId="9" xfId="0" applyNumberFormat="1" applyFont="1" applyFill="1" applyBorder="1"/>
    <xf numFmtId="49" fontId="1" fillId="0" borderId="0" xfId="0" applyNumberFormat="1" applyFont="1" applyAlignment="1">
      <alignment horizontal="left"/>
    </xf>
    <xf numFmtId="164" fontId="1" fillId="0" borderId="0" xfId="0" applyNumberFormat="1" applyFont="1"/>
    <xf numFmtId="49" fontId="12" fillId="2" borderId="0" xfId="0" applyNumberFormat="1" applyFont="1" applyFill="1"/>
    <xf numFmtId="49" fontId="13" fillId="0" borderId="0" xfId="0" applyNumberFormat="1" applyFont="1" applyAlignment="1">
      <alignment horizontal="center"/>
    </xf>
    <xf numFmtId="49" fontId="13" fillId="0" borderId="0" xfId="0" applyNumberFormat="1" applyFont="1" applyAlignment="1">
      <alignment horizontal="left"/>
    </xf>
    <xf numFmtId="0" fontId="10" fillId="0" borderId="0" xfId="0" applyFont="1" applyAlignment="1">
      <alignment horizontal="center"/>
    </xf>
    <xf numFmtId="49" fontId="7" fillId="4" borderId="0" xfId="0" applyNumberFormat="1" applyFont="1" applyFill="1"/>
    <xf numFmtId="49" fontId="1" fillId="4" borderId="7" xfId="0" applyNumberFormat="1" applyFont="1" applyFill="1" applyBorder="1"/>
    <xf numFmtId="164" fontId="1" fillId="4" borderId="8" xfId="0" applyNumberFormat="1" applyFont="1" applyFill="1" applyBorder="1"/>
    <xf numFmtId="0" fontId="10" fillId="0" borderId="0" xfId="0" applyFont="1"/>
    <xf numFmtId="0" fontId="1" fillId="0" borderId="7" xfId="0" applyFont="1" applyBorder="1" applyAlignment="1">
      <alignment horizontal="right"/>
    </xf>
    <xf numFmtId="164" fontId="1" fillId="0" borderId="8" xfId="0" applyNumberFormat="1" applyFont="1" applyBorder="1"/>
    <xf numFmtId="49" fontId="1" fillId="4" borderId="6" xfId="0" applyNumberFormat="1" applyFont="1" applyFill="1" applyBorder="1"/>
    <xf numFmtId="49" fontId="14" fillId="4" borderId="7" xfId="0" applyNumberFormat="1" applyFont="1" applyFill="1" applyBorder="1"/>
    <xf numFmtId="49" fontId="1" fillId="4" borderId="7" xfId="0" applyNumberFormat="1" applyFont="1" applyFill="1" applyBorder="1" applyAlignment="1">
      <alignment horizontal="left"/>
    </xf>
    <xf numFmtId="0" fontId="1" fillId="4" borderId="7" xfId="0" applyFont="1" applyFill="1" applyBorder="1" applyAlignment="1">
      <alignment horizontal="right"/>
    </xf>
    <xf numFmtId="0" fontId="1" fillId="0" borderId="10" xfId="0" applyFont="1" applyBorder="1" applyAlignment="1">
      <alignment horizontal="right"/>
    </xf>
    <xf numFmtId="164" fontId="1" fillId="0" borderId="12" xfId="0" applyNumberFormat="1" applyFont="1" applyBorder="1"/>
    <xf numFmtId="0" fontId="6" fillId="0" borderId="1" xfId="1" applyFont="1" applyBorder="1" applyAlignment="1">
      <alignment horizontal="left" vertical="center"/>
    </xf>
    <xf numFmtId="49" fontId="17" fillId="0" borderId="0" xfId="0" applyNumberFormat="1" applyFont="1"/>
    <xf numFmtId="0" fontId="1" fillId="0" borderId="7" xfId="0" applyFont="1" applyBorder="1" applyAlignment="1">
      <alignment horizontal="left"/>
    </xf>
    <xf numFmtId="49" fontId="1" fillId="0" borderId="0" xfId="0" applyNumberFormat="1" applyFont="1" applyAlignment="1">
      <alignment horizontal="right"/>
    </xf>
    <xf numFmtId="14" fontId="2" fillId="0" borderId="0" xfId="0" applyNumberFormat="1" applyFont="1" applyAlignment="1">
      <alignment horizontal="left"/>
    </xf>
    <xf numFmtId="49" fontId="18" fillId="0" borderId="0" xfId="0" applyNumberFormat="1" applyFont="1"/>
    <xf numFmtId="0" fontId="1" fillId="0" borderId="6" xfId="0" applyFont="1" applyBorder="1" applyAlignment="1">
      <alignment horizontal="center"/>
    </xf>
    <xf numFmtId="0" fontId="19" fillId="0" borderId="0" xfId="0" applyFont="1"/>
    <xf numFmtId="0" fontId="18" fillId="0" borderId="0" xfId="0" applyFont="1"/>
    <xf numFmtId="49" fontId="19" fillId="0" borderId="0" xfId="0" applyNumberFormat="1" applyFont="1"/>
    <xf numFmtId="2" fontId="18" fillId="0" borderId="0" xfId="0" applyNumberFormat="1" applyFont="1" applyAlignment="1">
      <alignment horizontal="left"/>
    </xf>
    <xf numFmtId="49" fontId="1" fillId="0" borderId="0" xfId="0" applyNumberFormat="1" applyFont="1" applyAlignment="1">
      <alignment horizontal="center"/>
    </xf>
    <xf numFmtId="20" fontId="8" fillId="3" borderId="6" xfId="0" applyNumberFormat="1" applyFont="1" applyFill="1" applyBorder="1" applyAlignment="1">
      <alignment horizontal="center"/>
    </xf>
    <xf numFmtId="20" fontId="8" fillId="3" borderId="7" xfId="0" applyNumberFormat="1" applyFont="1" applyFill="1" applyBorder="1" applyAlignment="1">
      <alignment horizontal="left"/>
    </xf>
    <xf numFmtId="20" fontId="9" fillId="3" borderId="7" xfId="0" applyNumberFormat="1" applyFont="1" applyFill="1" applyBorder="1"/>
    <xf numFmtId="20" fontId="8" fillId="3" borderId="7" xfId="0" applyNumberFormat="1" applyFont="1" applyFill="1" applyBorder="1"/>
    <xf numFmtId="20" fontId="8" fillId="3" borderId="8" xfId="0" applyNumberFormat="1" applyFont="1" applyFill="1" applyBorder="1"/>
    <xf numFmtId="20" fontId="18" fillId="0" borderId="0" xfId="0" applyNumberFormat="1" applyFont="1"/>
    <xf numFmtId="20" fontId="19" fillId="0" borderId="0" xfId="0" applyNumberFormat="1" applyFont="1"/>
    <xf numFmtId="20" fontId="1" fillId="0" borderId="0" xfId="0" applyNumberFormat="1" applyFont="1"/>
    <xf numFmtId="49" fontId="9" fillId="3" borderId="7" xfId="0" applyNumberFormat="1" applyFont="1" applyFill="1" applyBorder="1" applyAlignment="1">
      <alignment horizontal="left"/>
    </xf>
    <xf numFmtId="0" fontId="8" fillId="3" borderId="6" xfId="0" applyFont="1" applyFill="1" applyBorder="1" applyAlignment="1">
      <alignment horizontal="center"/>
    </xf>
    <xf numFmtId="0" fontId="8" fillId="3" borderId="7" xfId="0" applyFont="1" applyFill="1" applyBorder="1" applyAlignment="1">
      <alignment horizontal="left"/>
    </xf>
    <xf numFmtId="0" fontId="23" fillId="0" borderId="0" xfId="0" applyFont="1" applyAlignment="1">
      <alignment horizontal="left"/>
    </xf>
    <xf numFmtId="0" fontId="6" fillId="0" borderId="2" xfId="1" applyFont="1" applyBorder="1" applyAlignment="1">
      <alignment horizontal="left" vertical="center"/>
    </xf>
    <xf numFmtId="0" fontId="5" fillId="0" borderId="14" xfId="1" applyFont="1" applyBorder="1" applyAlignment="1">
      <alignment horizontal="left" vertical="center"/>
    </xf>
    <xf numFmtId="9" fontId="1" fillId="0" borderId="9" xfId="4" applyFont="1" applyBorder="1" applyAlignment="1">
      <alignment horizontal="right"/>
    </xf>
    <xf numFmtId="0" fontId="1" fillId="0" borderId="11" xfId="0" applyFont="1" applyBorder="1" applyAlignment="1">
      <alignment horizontal="right"/>
    </xf>
    <xf numFmtId="1" fontId="1" fillId="0" borderId="12" xfId="0" applyNumberFormat="1" applyFont="1" applyBorder="1" applyAlignment="1">
      <alignment horizontal="right"/>
    </xf>
    <xf numFmtId="49" fontId="24" fillId="0" borderId="7" xfId="0" applyNumberFormat="1" applyFont="1" applyBorder="1"/>
    <xf numFmtId="0" fontId="26" fillId="0" borderId="0" xfId="0" applyFont="1"/>
    <xf numFmtId="49" fontId="19" fillId="0" borderId="0" xfId="0" applyNumberFormat="1" applyFont="1" applyAlignment="1">
      <alignment horizontal="center"/>
    </xf>
    <xf numFmtId="49" fontId="27" fillId="3" borderId="7" xfId="0" applyNumberFormat="1" applyFont="1" applyFill="1" applyBorder="1" applyAlignment="1">
      <alignment horizontal="left"/>
    </xf>
    <xf numFmtId="0" fontId="25" fillId="0" borderId="0" xfId="0" applyFont="1"/>
    <xf numFmtId="164" fontId="1" fillId="0" borderId="15" xfId="0" applyNumberFormat="1" applyFont="1" applyBorder="1"/>
    <xf numFmtId="0" fontId="1" fillId="0" borderId="16" xfId="0" applyFont="1" applyBorder="1" applyAlignment="1">
      <alignment horizontal="right"/>
    </xf>
    <xf numFmtId="49" fontId="1" fillId="0" borderId="16" xfId="0" applyNumberFormat="1" applyFont="1" applyBorder="1"/>
    <xf numFmtId="49" fontId="1" fillId="0" borderId="16" xfId="0" applyNumberFormat="1" applyFont="1" applyBorder="1" applyAlignment="1">
      <alignment horizontal="left"/>
    </xf>
    <xf numFmtId="164" fontId="11" fillId="3" borderId="0" xfId="0" applyNumberFormat="1" applyFont="1" applyFill="1"/>
    <xf numFmtId="0" fontId="11" fillId="3" borderId="0" xfId="0" applyFont="1" applyFill="1" applyAlignment="1">
      <alignment horizontal="right"/>
    </xf>
    <xf numFmtId="49" fontId="11" fillId="3" borderId="0" xfId="0" applyNumberFormat="1" applyFont="1" applyFill="1"/>
    <xf numFmtId="49" fontId="11" fillId="3" borderId="0" xfId="0" applyNumberFormat="1" applyFont="1" applyFill="1" applyAlignment="1">
      <alignment horizontal="left"/>
    </xf>
    <xf numFmtId="0" fontId="11" fillId="3" borderId="0" xfId="0" applyFont="1" applyFill="1" applyAlignment="1">
      <alignment horizontal="left"/>
    </xf>
    <xf numFmtId="164" fontId="1" fillId="0" borderId="17" xfId="0" applyNumberFormat="1" applyFont="1" applyBorder="1"/>
    <xf numFmtId="0" fontId="1" fillId="0" borderId="17" xfId="0" applyFont="1" applyBorder="1" applyAlignment="1">
      <alignment horizontal="right"/>
    </xf>
    <xf numFmtId="49" fontId="1" fillId="0" borderId="15" xfId="0" applyNumberFormat="1" applyFont="1" applyBorder="1"/>
    <xf numFmtId="0" fontId="1" fillId="0" borderId="16" xfId="0" applyFont="1" applyBorder="1" applyAlignment="1">
      <alignment horizontal="left"/>
    </xf>
    <xf numFmtId="164" fontId="16" fillId="3" borderId="0" xfId="0" applyNumberFormat="1" applyFont="1" applyFill="1"/>
    <xf numFmtId="49" fontId="16" fillId="3" borderId="0" xfId="0" applyNumberFormat="1" applyFont="1" applyFill="1"/>
    <xf numFmtId="49" fontId="16" fillId="3" borderId="0" xfId="0" applyNumberFormat="1" applyFont="1" applyFill="1" applyAlignment="1">
      <alignment horizontal="left"/>
    </xf>
    <xf numFmtId="0" fontId="16" fillId="3" borderId="0" xfId="0" applyFont="1" applyFill="1" applyAlignment="1">
      <alignment horizontal="left"/>
    </xf>
    <xf numFmtId="49" fontId="8" fillId="3" borderId="6" xfId="0" applyNumberFormat="1" applyFont="1" applyFill="1" applyBorder="1" applyAlignment="1">
      <alignment horizontal="left"/>
    </xf>
    <xf numFmtId="0" fontId="8" fillId="3" borderId="2" xfId="0" applyFont="1" applyFill="1" applyBorder="1" applyAlignment="1">
      <alignment horizontal="left"/>
    </xf>
    <xf numFmtId="0" fontId="8" fillId="3" borderId="1" xfId="0" applyFont="1" applyFill="1" applyBorder="1" applyAlignment="1">
      <alignment horizontal="center"/>
    </xf>
    <xf numFmtId="0" fontId="1" fillId="0" borderId="18" xfId="0" applyFont="1" applyBorder="1" applyAlignment="1">
      <alignment horizontal="center"/>
    </xf>
    <xf numFmtId="49" fontId="8" fillId="3" borderId="0" xfId="0" applyNumberFormat="1" applyFont="1" applyFill="1" applyAlignment="1">
      <alignment horizontal="left"/>
    </xf>
    <xf numFmtId="49" fontId="8" fillId="3" borderId="0" xfId="0" applyNumberFormat="1" applyFont="1" applyFill="1" applyAlignment="1">
      <alignment horizontal="center"/>
    </xf>
    <xf numFmtId="0" fontId="1" fillId="0" borderId="0" xfId="2" applyFont="1" applyAlignment="1">
      <alignment horizontal="left" vertical="center"/>
    </xf>
    <xf numFmtId="0" fontId="17" fillId="0" borderId="0" xfId="0" applyFont="1"/>
    <xf numFmtId="20" fontId="17" fillId="0" borderId="0" xfId="0" applyNumberFormat="1" applyFont="1"/>
    <xf numFmtId="164" fontId="17" fillId="0" borderId="0" xfId="0" applyNumberFormat="1" applyFont="1"/>
    <xf numFmtId="164" fontId="18" fillId="0" borderId="0" xfId="0" applyNumberFormat="1" applyFont="1"/>
    <xf numFmtId="44" fontId="18" fillId="0" borderId="0" xfId="5" applyFont="1"/>
    <xf numFmtId="0" fontId="1" fillId="0" borderId="8" xfId="0" applyFont="1" applyBorder="1" applyAlignment="1">
      <alignment horizontal="center"/>
    </xf>
    <xf numFmtId="49" fontId="1" fillId="0" borderId="12" xfId="0" applyNumberFormat="1" applyFont="1" applyBorder="1" applyAlignment="1">
      <alignment horizontal="left"/>
    </xf>
    <xf numFmtId="49" fontId="1" fillId="0" borderId="13" xfId="0" applyNumberFormat="1" applyFont="1" applyBorder="1" applyAlignment="1">
      <alignment horizontal="center"/>
    </xf>
    <xf numFmtId="49" fontId="1" fillId="0" borderId="21" xfId="0" applyNumberFormat="1" applyFont="1" applyBorder="1" applyAlignment="1">
      <alignment horizontal="center"/>
    </xf>
    <xf numFmtId="49" fontId="1" fillId="0" borderId="22" xfId="0" applyNumberFormat="1" applyFont="1" applyBorder="1" applyAlignment="1">
      <alignment horizontal="center"/>
    </xf>
    <xf numFmtId="49" fontId="1" fillId="0" borderId="23" xfId="0" applyNumberFormat="1" applyFont="1" applyBorder="1" applyAlignment="1">
      <alignment horizontal="center"/>
    </xf>
    <xf numFmtId="0" fontId="12" fillId="2" borderId="0" xfId="0" applyFont="1" applyFill="1" applyAlignment="1">
      <alignment horizontal="center"/>
    </xf>
    <xf numFmtId="49" fontId="15" fillId="4" borderId="0" xfId="0" applyNumberFormat="1" applyFont="1" applyFill="1" applyAlignment="1">
      <alignment horizontal="center"/>
    </xf>
    <xf numFmtId="49" fontId="12" fillId="2" borderId="0" xfId="0" applyNumberFormat="1" applyFont="1" applyFill="1" applyAlignment="1">
      <alignment horizontal="center"/>
    </xf>
    <xf numFmtId="0" fontId="4" fillId="0" borderId="1" xfId="1" applyFont="1" applyBorder="1" applyAlignment="1">
      <alignment horizontal="left" vertical="center"/>
    </xf>
    <xf numFmtId="0" fontId="4" fillId="0" borderId="19" xfId="1" applyFont="1" applyBorder="1" applyAlignment="1">
      <alignment horizontal="left" vertical="center"/>
    </xf>
    <xf numFmtId="0" fontId="1" fillId="0" borderId="4" xfId="2" applyFont="1" applyBorder="1" applyAlignment="1">
      <alignment horizontal="left" vertical="center"/>
    </xf>
    <xf numFmtId="0" fontId="1" fillId="0" borderId="20" xfId="2" applyFont="1" applyBorder="1" applyAlignment="1">
      <alignment horizontal="left" vertical="center"/>
    </xf>
    <xf numFmtId="0" fontId="15" fillId="2" borderId="0" xfId="0" applyFont="1" applyFill="1" applyAlignment="1">
      <alignment horizontal="center"/>
    </xf>
    <xf numFmtId="0" fontId="2" fillId="0" borderId="0" xfId="0" applyFont="1" applyAlignment="1">
      <alignment horizontal="right"/>
    </xf>
    <xf numFmtId="0" fontId="22" fillId="0" borderId="0" xfId="0" applyFont="1" applyAlignment="1">
      <alignment horizontal="left"/>
    </xf>
    <xf numFmtId="49" fontId="4" fillId="0" borderId="1" xfId="1" applyNumberFormat="1" applyFont="1" applyBorder="1" applyAlignment="1">
      <alignment horizontal="left" vertical="center"/>
    </xf>
    <xf numFmtId="0" fontId="4" fillId="0" borderId="4" xfId="1" applyFont="1" applyBorder="1" applyAlignment="1">
      <alignment horizontal="left" vertical="center"/>
    </xf>
    <xf numFmtId="0" fontId="4" fillId="0" borderId="20" xfId="1" applyFont="1" applyBorder="1" applyAlignment="1">
      <alignment horizontal="left" vertical="center"/>
    </xf>
  </cellXfs>
  <cellStyles count="6">
    <cellStyle name="Monétaire" xfId="5" builtinId="4"/>
    <cellStyle name="NiveauLigne_4" xfId="1" builtinId="1" iLevel="3"/>
    <cellStyle name="Normal" xfId="0" builtinId="0"/>
    <cellStyle name="Normal 2" xfId="3" xr:uid="{FFBA52CE-2ABF-44B8-B8B7-952740772159}"/>
    <cellStyle name="Normal 5 2" xfId="2" xr:uid="{C242D1D9-62B0-4E66-BF81-90E1645AA83B}"/>
    <cellStyle name="Pourcentage" xfId="4" builtinId="5"/>
  </cellStyles>
  <dxfs count="49"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lightGray">
          <fgColor theme="0"/>
          <bgColor theme="0" tint="-0.34998626667073579"/>
        </patternFill>
      </fill>
    </dxf>
    <dxf>
      <fill>
        <patternFill patternType="lightGray">
          <fgColor theme="0"/>
          <bgColor theme="0" tint="-0.34998626667073579"/>
        </patternFill>
      </fill>
    </dxf>
    <dxf>
      <font>
        <b val="0"/>
        <i val="0"/>
        <color auto="1"/>
      </font>
      <fill>
        <patternFill patternType="lightGray">
          <fgColor theme="0"/>
          <bgColor theme="0" tint="-0.34998626667073579"/>
        </patternFill>
      </fill>
    </dxf>
    <dxf>
      <fill>
        <patternFill patternType="lightGray">
          <fgColor theme="0"/>
          <bgColor theme="0" tint="-0.34998626667073579"/>
        </patternFill>
      </fill>
    </dxf>
    <dxf>
      <font>
        <b val="0"/>
        <i val="0"/>
        <color auto="1"/>
      </font>
      <fill>
        <patternFill patternType="mediumGray">
          <fgColor theme="0"/>
          <bgColor theme="0" tint="-0.499984740745262"/>
        </patternFill>
      </fill>
    </dxf>
    <dxf>
      <font>
        <b val="0"/>
        <i val="0"/>
        <color auto="1"/>
      </font>
      <fill>
        <patternFill patternType="lightGray">
          <fgColor theme="0"/>
          <bgColor theme="0" tint="-0.34998626667073579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 patternType="none">
          <bgColor auto="1"/>
        </patternFill>
      </fill>
    </dxf>
    <dxf>
      <fill>
        <patternFill>
          <bgColor rgb="FFE1DED5"/>
        </patternFill>
      </fill>
    </dxf>
    <dxf>
      <font>
        <color rgb="FFE8E5DF"/>
      </font>
      <fill>
        <patternFill>
          <bgColor rgb="FFA10F22"/>
        </patternFill>
      </fill>
    </dxf>
    <dxf>
      <fill>
        <patternFill>
          <bgColor rgb="FFE3C5B4"/>
        </patternFill>
      </fill>
    </dxf>
    <dxf>
      <fill>
        <patternFill>
          <bgColor rgb="FFDD9218"/>
        </patternFill>
      </fill>
    </dxf>
    <dxf>
      <fill>
        <patternFill>
          <bgColor rgb="FFE1DED5"/>
        </patternFill>
      </fill>
    </dxf>
    <dxf>
      <font>
        <color rgb="FFE8E5DF"/>
      </font>
      <fill>
        <patternFill>
          <bgColor rgb="FFA10F22"/>
        </patternFill>
      </fill>
    </dxf>
    <dxf>
      <fill>
        <patternFill>
          <bgColor rgb="FFE3C5B4"/>
        </patternFill>
      </fill>
    </dxf>
    <dxf>
      <fill>
        <patternFill>
          <bgColor rgb="FFDD9218"/>
        </patternFill>
      </fill>
    </dxf>
    <dxf>
      <fill>
        <patternFill>
          <bgColor rgb="FFDD9218"/>
        </patternFill>
      </fill>
    </dxf>
    <dxf>
      <font>
        <color rgb="FFE8E5DF"/>
      </font>
      <fill>
        <patternFill>
          <bgColor rgb="FFA10F22"/>
        </patternFill>
      </fill>
    </dxf>
    <dxf>
      <fill>
        <patternFill>
          <bgColor rgb="FFE1DED5"/>
        </patternFill>
      </fill>
    </dxf>
    <dxf>
      <fill>
        <patternFill>
          <bgColor rgb="FFE3C5B4"/>
        </patternFill>
      </fill>
    </dxf>
    <dxf>
      <fill>
        <patternFill>
          <bgColor rgb="FFE1DED5"/>
        </patternFill>
      </fill>
    </dxf>
    <dxf>
      <font>
        <color rgb="FFE8E5DF"/>
      </font>
      <fill>
        <patternFill>
          <bgColor rgb="FFA10F22"/>
        </patternFill>
      </fill>
    </dxf>
    <dxf>
      <fill>
        <patternFill>
          <bgColor rgb="FFDD9218"/>
        </patternFill>
      </fill>
    </dxf>
    <dxf>
      <fill>
        <patternFill>
          <bgColor rgb="FFE3C5B4"/>
        </patternFill>
      </fill>
    </dxf>
    <dxf>
      <font>
        <color rgb="FFE8E5DF"/>
      </font>
      <fill>
        <patternFill>
          <bgColor rgb="FFA10F22"/>
        </patternFill>
      </fill>
    </dxf>
    <dxf>
      <fill>
        <patternFill>
          <bgColor rgb="FFE1DED5"/>
        </patternFill>
      </fill>
    </dxf>
    <dxf>
      <fill>
        <patternFill>
          <bgColor rgb="FFDD9218"/>
        </patternFill>
      </fill>
    </dxf>
    <dxf>
      <font>
        <color rgb="FFE8E5DF"/>
      </font>
      <fill>
        <patternFill>
          <bgColor rgb="FFA10F22"/>
        </patternFill>
      </fill>
    </dxf>
    <dxf>
      <fill>
        <patternFill>
          <bgColor rgb="FFE1DED5"/>
        </patternFill>
      </fill>
    </dxf>
    <dxf>
      <fill>
        <patternFill>
          <bgColor rgb="FFE3C5B4"/>
        </patternFill>
      </fill>
    </dxf>
    <dxf>
      <font>
        <color rgb="FFE8E5DF"/>
      </font>
      <fill>
        <patternFill>
          <bgColor rgb="FFA10F22"/>
        </patternFill>
      </fill>
    </dxf>
    <dxf>
      <fill>
        <patternFill>
          <bgColor rgb="FFE1DED5"/>
        </patternFill>
      </fill>
    </dxf>
    <dxf>
      <fill>
        <patternFill>
          <bgColor rgb="FFDD9218"/>
        </patternFill>
      </fill>
    </dxf>
    <dxf>
      <fill>
        <patternFill>
          <bgColor rgb="FFE3C5B4"/>
        </patternFill>
      </fill>
    </dxf>
    <dxf>
      <fill>
        <patternFill>
          <bgColor rgb="FFDD9218"/>
        </patternFill>
      </fill>
    </dxf>
    <dxf>
      <fill>
        <patternFill>
          <bgColor rgb="FFDD9218"/>
        </patternFill>
      </fill>
    </dxf>
    <dxf>
      <fill>
        <patternFill>
          <bgColor rgb="FFE3C5B4"/>
        </patternFill>
      </fill>
    </dxf>
    <dxf>
      <font>
        <color rgb="FFE8E5DF"/>
      </font>
      <fill>
        <patternFill>
          <bgColor rgb="FFA10F22"/>
        </patternFill>
      </fill>
    </dxf>
    <dxf>
      <fill>
        <patternFill>
          <bgColor rgb="FFE1DED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33821</xdr:colOff>
      <xdr:row>0</xdr:row>
      <xdr:rowOff>0</xdr:rowOff>
    </xdr:from>
    <xdr:ext cx="965039" cy="871398"/>
    <xdr:pic>
      <xdr:nvPicPr>
        <xdr:cNvPr id="2" name="Image 1">
          <a:extLst>
            <a:ext uri="{FF2B5EF4-FFF2-40B4-BE49-F238E27FC236}">
              <a16:creationId xmlns:a16="http://schemas.microsoft.com/office/drawing/2014/main" id="{1A7AE48B-5308-4125-B8E4-A9739C08475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318" t="8591" r="13444" b="8159"/>
        <a:stretch/>
      </xdr:blipFill>
      <xdr:spPr>
        <a:xfrm>
          <a:off x="513881" y="0"/>
          <a:ext cx="965039" cy="871398"/>
        </a:xfrm>
        <a:prstGeom prst="rect">
          <a:avLst/>
        </a:prstGeom>
      </xdr:spPr>
    </xdr:pic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</xdr:colOff>
          <xdr:row>512</xdr:row>
          <xdr:rowOff>152400</xdr:rowOff>
        </xdr:from>
        <xdr:to>
          <xdr:col>3</xdr:col>
          <xdr:colOff>990600</xdr:colOff>
          <xdr:row>514</xdr:row>
          <xdr:rowOff>68580</xdr:rowOff>
        </xdr:to>
        <xdr:sp macro="" textlink="">
          <xdr:nvSpPr>
            <xdr:cNvPr id="63489" name="Check Box 1" hidden="1">
              <a:extLst>
                <a:ext uri="{63B3BB69-23CF-44E3-9099-C40C66FF867C}">
                  <a14:compatExt spid="_x0000_s63489"/>
                </a:ext>
                <a:ext uri="{FF2B5EF4-FFF2-40B4-BE49-F238E27FC236}">
                  <a16:creationId xmlns:a16="http://schemas.microsoft.com/office/drawing/2014/main" id="{00000000-0008-0000-0000-000001F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509</xdr:row>
          <xdr:rowOff>144780</xdr:rowOff>
        </xdr:from>
        <xdr:to>
          <xdr:col>3</xdr:col>
          <xdr:colOff>1021080</xdr:colOff>
          <xdr:row>511</xdr:row>
          <xdr:rowOff>68580</xdr:rowOff>
        </xdr:to>
        <xdr:sp macro="" textlink="">
          <xdr:nvSpPr>
            <xdr:cNvPr id="63490" name="Check Box 2" hidden="1">
              <a:extLst>
                <a:ext uri="{63B3BB69-23CF-44E3-9099-C40C66FF867C}">
                  <a14:compatExt spid="_x0000_s63490"/>
                </a:ext>
                <a:ext uri="{FF2B5EF4-FFF2-40B4-BE49-F238E27FC236}">
                  <a16:creationId xmlns:a16="http://schemas.microsoft.com/office/drawing/2014/main" id="{00000000-0008-0000-0000-000002F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Nomdelonglet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mdelonglet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DDC421-287E-4914-B648-CBAC7D02B451}">
  <sheetPr>
    <pageSetUpPr fitToPage="1"/>
  </sheetPr>
  <dimension ref="B1:AA516"/>
  <sheetViews>
    <sheetView showGridLines="0" tabSelected="1" zoomScaleNormal="100" workbookViewId="0">
      <pane ySplit="1" topLeftCell="A2" activePane="bottomLeft" state="frozen"/>
      <selection pane="bottomLeft" activeCell="B6" sqref="B6:G7"/>
    </sheetView>
  </sheetViews>
  <sheetFormatPr baseColWidth="10" defaultColWidth="11.5546875" defaultRowHeight="14.4" x14ac:dyDescent="0.3"/>
  <cols>
    <col min="1" max="1" width="7" style="3" customWidth="1"/>
    <col min="2" max="2" width="4.5546875" style="2" customWidth="1"/>
    <col min="3" max="3" width="32.44140625" style="3" customWidth="1"/>
    <col min="4" max="4" width="36.44140625" style="4" customWidth="1"/>
    <col min="5" max="5" width="13.44140625" style="3" customWidth="1"/>
    <col min="6" max="6" width="14.44140625" style="4" customWidth="1"/>
    <col min="7" max="7" width="10.44140625" style="3" bestFit="1" customWidth="1"/>
    <col min="8" max="9" width="9.5546875" style="5" customWidth="1"/>
    <col min="10" max="10" width="9.5546875" style="3" customWidth="1"/>
    <col min="11" max="11" width="7" style="107" customWidth="1"/>
    <col min="12" max="12" width="7" style="56" customWidth="1"/>
    <col min="13" max="14" width="7" style="57" hidden="1" customWidth="1"/>
    <col min="15" max="16" width="11.5546875" style="57" hidden="1" customWidth="1"/>
    <col min="17" max="17" width="11.5546875" style="56" customWidth="1"/>
    <col min="18" max="18" width="11.5546875" style="56"/>
    <col min="19" max="19" width="11.5546875" style="79" customWidth="1"/>
    <col min="20" max="16384" width="11.5546875" style="3"/>
  </cols>
  <sheetData>
    <row r="1" spans="2:15" ht="14.85" customHeight="1" x14ac:dyDescent="0.3">
      <c r="E1" s="126" t="s">
        <v>0</v>
      </c>
      <c r="F1" s="126"/>
      <c r="G1" s="53">
        <v>45897</v>
      </c>
      <c r="H1" s="2" t="s">
        <v>1</v>
      </c>
      <c r="I1" s="2" t="s">
        <v>2</v>
      </c>
    </row>
    <row r="2" spans="2:15" ht="14.85" customHeight="1" x14ac:dyDescent="0.3">
      <c r="D2" s="127"/>
    </row>
    <row r="3" spans="2:15" ht="14.85" customHeight="1" x14ac:dyDescent="0.3">
      <c r="D3" s="127"/>
    </row>
    <row r="4" spans="2:15" ht="14.85" customHeight="1" x14ac:dyDescent="0.3">
      <c r="D4" s="72"/>
    </row>
    <row r="5" spans="2:15" ht="14.85" customHeight="1" x14ac:dyDescent="0.3"/>
    <row r="6" spans="2:15" ht="15" customHeight="1" x14ac:dyDescent="0.3">
      <c r="B6" s="128" t="s">
        <v>3</v>
      </c>
      <c r="C6" s="128"/>
      <c r="D6" s="128"/>
      <c r="E6" s="128"/>
      <c r="F6" s="128"/>
      <c r="G6" s="128"/>
      <c r="H6" s="49" t="s">
        <v>4</v>
      </c>
      <c r="I6" s="73"/>
      <c r="J6" s="6"/>
    </row>
    <row r="7" spans="2:15" ht="15" customHeight="1" x14ac:dyDescent="0.3">
      <c r="B7" s="128"/>
      <c r="C7" s="128"/>
      <c r="D7" s="128"/>
      <c r="E7" s="128"/>
      <c r="F7" s="128"/>
      <c r="G7" s="128"/>
      <c r="H7" s="7"/>
      <c r="I7" s="74"/>
      <c r="J7" s="8"/>
    </row>
    <row r="8" spans="2:15" ht="24" customHeight="1" x14ac:dyDescent="0.3">
      <c r="B8" s="121" t="s">
        <v>5</v>
      </c>
      <c r="C8" s="121"/>
      <c r="D8" s="121"/>
      <c r="E8" s="121"/>
      <c r="F8" s="121"/>
      <c r="G8" s="121"/>
      <c r="H8" s="121"/>
      <c r="I8" s="121"/>
      <c r="J8" s="122"/>
    </row>
    <row r="9" spans="2:15" ht="24" customHeight="1" x14ac:dyDescent="0.3">
      <c r="B9" s="123"/>
      <c r="C9" s="123"/>
      <c r="D9" s="123"/>
      <c r="E9" s="123"/>
      <c r="F9" s="123"/>
      <c r="G9" s="123"/>
      <c r="H9" s="123"/>
      <c r="I9" s="123"/>
      <c r="J9" s="124"/>
    </row>
    <row r="10" spans="2:15" ht="24" customHeight="1" x14ac:dyDescent="0.3">
      <c r="B10" s="129" t="s">
        <v>6</v>
      </c>
      <c r="C10" s="129"/>
      <c r="D10" s="129" t="s">
        <v>7</v>
      </c>
      <c r="E10" s="129"/>
      <c r="F10" s="129"/>
      <c r="G10" s="129"/>
      <c r="H10" s="129"/>
      <c r="I10" s="129"/>
      <c r="J10" s="130"/>
      <c r="O10" s="54" t="s">
        <v>8</v>
      </c>
    </row>
    <row r="11" spans="2:15" ht="24" customHeight="1" x14ac:dyDescent="0.3">
      <c r="B11" s="121" t="s">
        <v>9</v>
      </c>
      <c r="C11" s="121"/>
      <c r="D11" s="121"/>
      <c r="E11" s="121"/>
      <c r="F11" s="121"/>
      <c r="G11" s="121"/>
      <c r="H11" s="121"/>
      <c r="I11" s="121"/>
      <c r="J11" s="122"/>
      <c r="O11" s="54" t="s">
        <v>10</v>
      </c>
    </row>
    <row r="12" spans="2:15" ht="24" customHeight="1" x14ac:dyDescent="0.3">
      <c r="B12" s="123"/>
      <c r="C12" s="123"/>
      <c r="D12" s="123"/>
      <c r="E12" s="123"/>
      <c r="F12" s="123"/>
      <c r="G12" s="123"/>
      <c r="H12" s="123"/>
      <c r="I12" s="123"/>
      <c r="J12" s="124"/>
      <c r="O12" s="54"/>
    </row>
    <row r="13" spans="2:15" ht="24" customHeight="1" x14ac:dyDescent="0.3">
      <c r="B13" s="106"/>
      <c r="C13" s="106"/>
      <c r="D13" s="106"/>
      <c r="E13" s="106"/>
      <c r="F13" s="106"/>
      <c r="G13" s="106"/>
      <c r="H13" s="106"/>
      <c r="I13" s="106"/>
      <c r="J13" s="106"/>
      <c r="O13" s="54"/>
    </row>
    <row r="14" spans="2:15" ht="9" customHeight="1" x14ac:dyDescent="0.3">
      <c r="H14" s="4"/>
      <c r="I14" s="3"/>
      <c r="O14" s="54"/>
    </row>
    <row r="15" spans="2:15" ht="24" customHeight="1" x14ac:dyDescent="0.45">
      <c r="B15" s="9"/>
      <c r="C15" s="9"/>
      <c r="D15" s="125" t="s">
        <v>11</v>
      </c>
      <c r="E15" s="125"/>
      <c r="F15" s="125"/>
      <c r="G15" s="9"/>
      <c r="H15" s="9"/>
      <c r="I15" s="9"/>
      <c r="J15" s="9"/>
      <c r="O15" s="54"/>
    </row>
    <row r="16" spans="2:15" ht="8.85" customHeight="1" x14ac:dyDescent="0.3">
      <c r="O16" s="54"/>
    </row>
    <row r="17" spans="2:18" ht="23.1" customHeight="1" x14ac:dyDescent="0.45">
      <c r="B17" s="10">
        <v>1</v>
      </c>
      <c r="C17" s="11" t="s">
        <v>12</v>
      </c>
      <c r="D17" s="12"/>
      <c r="E17" s="11"/>
      <c r="F17" s="11"/>
      <c r="G17" s="13"/>
      <c r="H17" s="14">
        <f>SUM(H18:H31)+H19+H21+H23+H27</f>
        <v>0</v>
      </c>
      <c r="I17" s="14">
        <f>SUM(I18:I31)+I19+I21+I23+I27</f>
        <v>0</v>
      </c>
      <c r="J17" s="15"/>
      <c r="O17" s="54"/>
    </row>
    <row r="18" spans="2:18" ht="14.1" customHeight="1" x14ac:dyDescent="0.3">
      <c r="B18" s="55" t="s">
        <v>13</v>
      </c>
      <c r="C18" s="17" t="s">
        <v>14</v>
      </c>
      <c r="D18" s="51" t="s">
        <v>15</v>
      </c>
      <c r="E18" s="17" t="s">
        <v>20</v>
      </c>
      <c r="F18" s="51" t="s">
        <v>16</v>
      </c>
      <c r="G18" s="27" t="s">
        <v>17</v>
      </c>
      <c r="H18" s="19"/>
      <c r="I18" s="19"/>
      <c r="J18" s="20">
        <f t="shared" ref="J18:J31" si="0">H18*O18</f>
        <v>0</v>
      </c>
      <c r="K18" s="50"/>
      <c r="L18" s="58"/>
      <c r="M18" s="54"/>
      <c r="N18" s="54"/>
      <c r="O18" s="54">
        <v>16.95</v>
      </c>
      <c r="P18" s="54"/>
      <c r="Q18" s="58"/>
      <c r="R18" s="58"/>
    </row>
    <row r="19" spans="2:18" ht="14.1" customHeight="1" x14ac:dyDescent="0.3">
      <c r="B19" s="55" t="s">
        <v>13</v>
      </c>
      <c r="C19" s="17" t="s">
        <v>14</v>
      </c>
      <c r="D19" s="51" t="s">
        <v>15</v>
      </c>
      <c r="E19" s="17" t="s">
        <v>18</v>
      </c>
      <c r="F19" s="51" t="s">
        <v>16</v>
      </c>
      <c r="G19" s="27" t="s">
        <v>17</v>
      </c>
      <c r="H19" s="19"/>
      <c r="I19" s="19"/>
      <c r="J19" s="20">
        <f t="shared" si="0"/>
        <v>0</v>
      </c>
      <c r="K19" s="50"/>
      <c r="L19" s="58"/>
      <c r="M19" s="54"/>
      <c r="N19" s="54"/>
      <c r="O19" s="54">
        <v>35.75</v>
      </c>
      <c r="P19" s="54"/>
      <c r="Q19" s="58"/>
      <c r="R19" s="58"/>
    </row>
    <row r="20" spans="2:18" ht="14.1" customHeight="1" x14ac:dyDescent="0.3">
      <c r="B20" s="55" t="s">
        <v>13</v>
      </c>
      <c r="C20" s="17" t="s">
        <v>14</v>
      </c>
      <c r="D20" s="51" t="s">
        <v>19</v>
      </c>
      <c r="E20" s="17" t="s">
        <v>20</v>
      </c>
      <c r="F20" s="51" t="s">
        <v>16</v>
      </c>
      <c r="G20" s="27" t="s">
        <v>17</v>
      </c>
      <c r="H20" s="19"/>
      <c r="I20" s="19"/>
      <c r="J20" s="20">
        <f t="shared" si="0"/>
        <v>0</v>
      </c>
      <c r="K20" s="50"/>
      <c r="L20" s="58"/>
      <c r="M20" s="54"/>
      <c r="N20" s="54"/>
      <c r="O20" s="54">
        <v>20.25</v>
      </c>
      <c r="P20" s="54"/>
      <c r="Q20" s="58"/>
      <c r="R20" s="58"/>
    </row>
    <row r="21" spans="2:18" ht="14.1" customHeight="1" x14ac:dyDescent="0.3">
      <c r="B21" s="55" t="s">
        <v>13</v>
      </c>
      <c r="C21" s="17" t="s">
        <v>14</v>
      </c>
      <c r="D21" s="51" t="s">
        <v>19</v>
      </c>
      <c r="E21" s="17" t="s">
        <v>18</v>
      </c>
      <c r="F21" s="51" t="s">
        <v>16</v>
      </c>
      <c r="G21" s="27" t="s">
        <v>17</v>
      </c>
      <c r="H21" s="19"/>
      <c r="I21" s="19"/>
      <c r="J21" s="20">
        <f t="shared" si="0"/>
        <v>0</v>
      </c>
      <c r="K21" s="50"/>
      <c r="L21" s="58"/>
      <c r="M21" s="54"/>
      <c r="N21" s="54"/>
      <c r="O21" s="54">
        <v>42.300000000000004</v>
      </c>
      <c r="P21" s="54"/>
      <c r="Q21" s="58"/>
      <c r="R21" s="58"/>
    </row>
    <row r="22" spans="2:18" ht="14.1" customHeight="1" x14ac:dyDescent="0.3">
      <c r="B22" s="55" t="s">
        <v>13</v>
      </c>
      <c r="C22" s="17" t="s">
        <v>14</v>
      </c>
      <c r="D22" s="51" t="s">
        <v>21</v>
      </c>
      <c r="E22" s="17" t="s">
        <v>20</v>
      </c>
      <c r="F22" s="51" t="s">
        <v>16</v>
      </c>
      <c r="G22" s="27" t="s">
        <v>17</v>
      </c>
      <c r="H22" s="19"/>
      <c r="I22" s="19"/>
      <c r="J22" s="20">
        <f t="shared" si="0"/>
        <v>0</v>
      </c>
      <c r="K22" s="50"/>
      <c r="L22" s="58"/>
      <c r="M22" s="54"/>
      <c r="N22" s="54"/>
      <c r="O22" s="54">
        <v>21.650000000000002</v>
      </c>
      <c r="P22" s="54"/>
      <c r="Q22" s="58"/>
      <c r="R22" s="58"/>
    </row>
    <row r="23" spans="2:18" ht="14.1" customHeight="1" x14ac:dyDescent="0.3">
      <c r="B23" s="55" t="s">
        <v>13</v>
      </c>
      <c r="C23" s="17" t="s">
        <v>14</v>
      </c>
      <c r="D23" s="51" t="s">
        <v>21</v>
      </c>
      <c r="E23" s="17" t="s">
        <v>18</v>
      </c>
      <c r="F23" s="51" t="s">
        <v>16</v>
      </c>
      <c r="G23" s="27" t="s">
        <v>17</v>
      </c>
      <c r="H23" s="19"/>
      <c r="I23" s="19"/>
      <c r="J23" s="20">
        <f t="shared" si="0"/>
        <v>0</v>
      </c>
      <c r="K23" s="50"/>
      <c r="L23" s="58"/>
      <c r="M23" s="54"/>
      <c r="N23" s="54"/>
      <c r="O23" s="54">
        <v>45.150000000000006</v>
      </c>
      <c r="P23" s="54"/>
      <c r="Q23" s="58"/>
      <c r="R23" s="58"/>
    </row>
    <row r="24" spans="2:18" ht="14.1" customHeight="1" x14ac:dyDescent="0.3">
      <c r="B24" s="55" t="s">
        <v>13</v>
      </c>
      <c r="C24" s="17" t="s">
        <v>14</v>
      </c>
      <c r="D24" s="51" t="s">
        <v>22</v>
      </c>
      <c r="E24" s="17" t="s">
        <v>20</v>
      </c>
      <c r="F24" s="51" t="s">
        <v>16</v>
      </c>
      <c r="G24" s="27" t="s">
        <v>17</v>
      </c>
      <c r="H24" s="19"/>
      <c r="I24" s="19"/>
      <c r="J24" s="20">
        <f t="shared" si="0"/>
        <v>0</v>
      </c>
      <c r="K24" s="50"/>
      <c r="L24" s="58"/>
      <c r="M24" s="54"/>
      <c r="N24" s="54"/>
      <c r="O24" s="54">
        <v>22.55</v>
      </c>
      <c r="P24" s="54"/>
      <c r="Q24" s="58"/>
      <c r="R24" s="58"/>
    </row>
    <row r="25" spans="2:18" ht="14.1" customHeight="1" x14ac:dyDescent="0.3">
      <c r="B25" s="55" t="s">
        <v>13</v>
      </c>
      <c r="C25" s="17" t="s">
        <v>14</v>
      </c>
      <c r="D25" s="51" t="s">
        <v>23</v>
      </c>
      <c r="E25" s="17" t="s">
        <v>20</v>
      </c>
      <c r="F25" s="51" t="s">
        <v>16</v>
      </c>
      <c r="G25" s="27" t="s">
        <v>17</v>
      </c>
      <c r="H25" s="19"/>
      <c r="I25" s="19"/>
      <c r="J25" s="20">
        <f t="shared" si="0"/>
        <v>0</v>
      </c>
      <c r="K25" s="50"/>
      <c r="L25" s="58"/>
      <c r="M25" s="54"/>
      <c r="N25" s="54"/>
      <c r="O25" s="54">
        <v>29.650000000000002</v>
      </c>
      <c r="P25" s="54"/>
      <c r="Q25" s="58"/>
      <c r="R25" s="58"/>
    </row>
    <row r="26" spans="2:18" ht="14.1" customHeight="1" x14ac:dyDescent="0.3">
      <c r="B26" s="55" t="s">
        <v>13</v>
      </c>
      <c r="C26" s="17" t="s">
        <v>14</v>
      </c>
      <c r="D26" s="51" t="s">
        <v>24</v>
      </c>
      <c r="E26" s="17" t="s">
        <v>20</v>
      </c>
      <c r="F26" s="51" t="s">
        <v>16</v>
      </c>
      <c r="G26" s="27" t="s">
        <v>17</v>
      </c>
      <c r="H26" s="19"/>
      <c r="I26" s="19"/>
      <c r="J26" s="20">
        <f t="shared" si="0"/>
        <v>0</v>
      </c>
      <c r="K26" s="50"/>
      <c r="L26" s="58"/>
      <c r="M26" s="54"/>
      <c r="N26" s="54"/>
      <c r="O26" s="54">
        <v>29.650000000000002</v>
      </c>
      <c r="P26" s="54"/>
      <c r="Q26" s="58"/>
      <c r="R26" s="58"/>
    </row>
    <row r="27" spans="2:18" ht="14.1" customHeight="1" x14ac:dyDescent="0.3">
      <c r="B27" s="55" t="s">
        <v>13</v>
      </c>
      <c r="C27" s="17" t="s">
        <v>14</v>
      </c>
      <c r="D27" s="51" t="s">
        <v>24</v>
      </c>
      <c r="E27" s="17" t="s">
        <v>18</v>
      </c>
      <c r="F27" s="51" t="s">
        <v>16</v>
      </c>
      <c r="G27" s="27" t="s">
        <v>17</v>
      </c>
      <c r="H27" s="19"/>
      <c r="I27" s="19"/>
      <c r="J27" s="20">
        <f t="shared" si="0"/>
        <v>0</v>
      </c>
      <c r="K27" s="50"/>
      <c r="L27" s="58"/>
      <c r="M27" s="54"/>
      <c r="N27" s="54"/>
      <c r="O27" s="54">
        <v>61.150000000000006</v>
      </c>
      <c r="P27" s="54"/>
      <c r="Q27" s="58"/>
      <c r="R27" s="58"/>
    </row>
    <row r="28" spans="2:18" ht="14.1" customHeight="1" x14ac:dyDescent="0.3">
      <c r="B28" s="55" t="s">
        <v>13</v>
      </c>
      <c r="C28" s="17" t="s">
        <v>14</v>
      </c>
      <c r="D28" s="51" t="s">
        <v>25</v>
      </c>
      <c r="E28" s="17" t="s">
        <v>20</v>
      </c>
      <c r="F28" s="51" t="s">
        <v>16</v>
      </c>
      <c r="G28" s="27" t="s">
        <v>26</v>
      </c>
      <c r="H28" s="19"/>
      <c r="I28" s="19"/>
      <c r="J28" s="20">
        <f t="shared" si="0"/>
        <v>0</v>
      </c>
      <c r="K28" s="50"/>
      <c r="L28" s="58"/>
      <c r="M28" s="54"/>
      <c r="N28" s="54"/>
      <c r="O28" s="54">
        <v>29.650000000000002</v>
      </c>
      <c r="P28" s="54"/>
      <c r="Q28" s="58"/>
      <c r="R28" s="58"/>
    </row>
    <row r="29" spans="2:18" ht="14.1" customHeight="1" x14ac:dyDescent="0.3">
      <c r="B29" s="55" t="s">
        <v>13</v>
      </c>
      <c r="C29" s="17" t="s">
        <v>14</v>
      </c>
      <c r="D29" s="51" t="s">
        <v>27</v>
      </c>
      <c r="E29" s="17" t="s">
        <v>20</v>
      </c>
      <c r="F29" s="51" t="s">
        <v>16</v>
      </c>
      <c r="G29" s="27" t="s">
        <v>17</v>
      </c>
      <c r="H29" s="19"/>
      <c r="I29" s="19"/>
      <c r="J29" s="20">
        <f t="shared" si="0"/>
        <v>0</v>
      </c>
      <c r="K29" s="50"/>
      <c r="L29" s="58"/>
      <c r="M29" s="54"/>
      <c r="N29" s="54"/>
      <c r="O29" s="54">
        <v>34.35</v>
      </c>
      <c r="P29" s="54"/>
      <c r="Q29" s="58"/>
      <c r="R29" s="58"/>
    </row>
    <row r="30" spans="2:18" ht="14.1" customHeight="1" x14ac:dyDescent="0.3">
      <c r="B30" s="55" t="s">
        <v>13</v>
      </c>
      <c r="C30" s="17" t="s">
        <v>14</v>
      </c>
      <c r="D30" s="51" t="s">
        <v>28</v>
      </c>
      <c r="E30" s="17" t="s">
        <v>20</v>
      </c>
      <c r="F30" s="51" t="s">
        <v>16</v>
      </c>
      <c r="G30" s="27" t="s">
        <v>26</v>
      </c>
      <c r="H30" s="19"/>
      <c r="I30" s="19"/>
      <c r="J30" s="20">
        <f t="shared" si="0"/>
        <v>0</v>
      </c>
      <c r="K30" s="50"/>
      <c r="L30" s="58"/>
      <c r="M30" s="54"/>
      <c r="N30" s="54"/>
      <c r="O30" s="54">
        <v>74.3</v>
      </c>
      <c r="P30" s="54"/>
      <c r="Q30" s="58"/>
      <c r="R30" s="58"/>
    </row>
    <row r="31" spans="2:18" ht="14.1" customHeight="1" x14ac:dyDescent="0.3">
      <c r="B31" s="55" t="s">
        <v>13</v>
      </c>
      <c r="C31" s="17" t="s">
        <v>29</v>
      </c>
      <c r="D31" s="51" t="s">
        <v>30</v>
      </c>
      <c r="E31" s="17" t="s">
        <v>20</v>
      </c>
      <c r="F31" s="51" t="s">
        <v>16</v>
      </c>
      <c r="G31" s="27" t="s">
        <v>26</v>
      </c>
      <c r="H31" s="19"/>
      <c r="I31" s="19"/>
      <c r="J31" s="20">
        <f t="shared" si="0"/>
        <v>0</v>
      </c>
      <c r="K31" s="50"/>
      <c r="L31" s="58"/>
      <c r="M31" s="54"/>
      <c r="N31" s="54"/>
      <c r="O31" s="54">
        <v>13.15</v>
      </c>
      <c r="P31" s="54"/>
      <c r="Q31" s="58"/>
      <c r="R31" s="58"/>
    </row>
    <row r="32" spans="2:18" ht="8.85" customHeight="1" x14ac:dyDescent="0.3">
      <c r="O32" s="54"/>
    </row>
    <row r="33" spans="2:18" ht="24" customHeight="1" x14ac:dyDescent="0.45">
      <c r="B33" s="9"/>
      <c r="C33" s="9"/>
      <c r="D33" s="125" t="s">
        <v>31</v>
      </c>
      <c r="E33" s="125"/>
      <c r="F33" s="125"/>
      <c r="G33" s="9"/>
      <c r="H33" s="9"/>
      <c r="I33" s="9"/>
      <c r="J33" s="9"/>
      <c r="O33" s="54"/>
    </row>
    <row r="34" spans="2:18" ht="8.85" customHeight="1" x14ac:dyDescent="0.3">
      <c r="O34" s="54"/>
    </row>
    <row r="35" spans="2:18" ht="23.1" customHeight="1" x14ac:dyDescent="0.45">
      <c r="B35" s="10" t="s">
        <v>32</v>
      </c>
      <c r="C35" s="11" t="s">
        <v>33</v>
      </c>
      <c r="D35" s="12"/>
      <c r="E35" s="11"/>
      <c r="F35" s="11"/>
      <c r="G35" s="13"/>
      <c r="H35" s="14">
        <f>H36+H37+H38+H39+H40+H41+H42+H43+H44</f>
        <v>0</v>
      </c>
      <c r="I35" s="14">
        <f>I36+I37+I38+I39+I40+I41+I42+I43+I44</f>
        <v>0</v>
      </c>
      <c r="J35" s="15"/>
      <c r="O35" s="54"/>
    </row>
    <row r="36" spans="2:18" ht="14.1" customHeight="1" x14ac:dyDescent="0.3">
      <c r="B36" s="55" t="s">
        <v>30</v>
      </c>
      <c r="C36" s="17" t="s">
        <v>34</v>
      </c>
      <c r="D36" s="51" t="s">
        <v>35</v>
      </c>
      <c r="E36" s="17" t="s">
        <v>20</v>
      </c>
      <c r="F36" s="51">
        <v>2023</v>
      </c>
      <c r="G36" s="27" t="s">
        <v>17</v>
      </c>
      <c r="H36" s="19"/>
      <c r="I36" s="19"/>
      <c r="J36" s="20">
        <f t="shared" ref="J36:J44" si="1">H36*O36</f>
        <v>0</v>
      </c>
      <c r="K36" s="50"/>
      <c r="L36" s="58"/>
      <c r="M36" s="54"/>
      <c r="N36" s="54"/>
      <c r="O36" s="54">
        <v>8.5</v>
      </c>
      <c r="P36" s="54"/>
      <c r="Q36" s="58"/>
      <c r="R36" s="58"/>
    </row>
    <row r="37" spans="2:18" ht="14.1" customHeight="1" x14ac:dyDescent="0.3">
      <c r="B37" s="55" t="s">
        <v>30</v>
      </c>
      <c r="C37" s="17" t="s">
        <v>36</v>
      </c>
      <c r="D37" s="51" t="s">
        <v>37</v>
      </c>
      <c r="E37" s="17" t="s">
        <v>20</v>
      </c>
      <c r="F37" s="51">
        <v>2023</v>
      </c>
      <c r="G37" s="27" t="s">
        <v>17</v>
      </c>
      <c r="H37" s="19"/>
      <c r="I37" s="19"/>
      <c r="J37" s="20">
        <f t="shared" si="1"/>
        <v>0</v>
      </c>
      <c r="K37" s="50"/>
      <c r="L37" s="58"/>
      <c r="M37" s="54"/>
      <c r="N37" s="54"/>
      <c r="O37" s="54">
        <v>27.150000000000002</v>
      </c>
      <c r="P37" s="54"/>
      <c r="Q37" s="58"/>
      <c r="R37" s="58"/>
    </row>
    <row r="38" spans="2:18" ht="14.1" customHeight="1" x14ac:dyDescent="0.3">
      <c r="B38" s="55" t="s">
        <v>30</v>
      </c>
      <c r="C38" s="17" t="s">
        <v>36</v>
      </c>
      <c r="D38" s="51" t="s">
        <v>38</v>
      </c>
      <c r="E38" s="17" t="s">
        <v>20</v>
      </c>
      <c r="F38" s="51">
        <v>2023</v>
      </c>
      <c r="G38" s="27" t="s">
        <v>17</v>
      </c>
      <c r="H38" s="19"/>
      <c r="I38" s="19"/>
      <c r="J38" s="20">
        <f t="shared" si="1"/>
        <v>0</v>
      </c>
      <c r="K38" s="50"/>
      <c r="L38" s="58"/>
      <c r="M38" s="54"/>
      <c r="N38" s="54"/>
      <c r="O38" s="54">
        <v>29.75</v>
      </c>
      <c r="P38" s="54"/>
      <c r="Q38" s="58"/>
      <c r="R38" s="58"/>
    </row>
    <row r="39" spans="2:18" ht="14.1" customHeight="1" x14ac:dyDescent="0.3">
      <c r="B39" s="55" t="s">
        <v>30</v>
      </c>
      <c r="C39" s="17" t="s">
        <v>36</v>
      </c>
      <c r="D39" s="51" t="s">
        <v>39</v>
      </c>
      <c r="E39" s="17" t="s">
        <v>20</v>
      </c>
      <c r="F39" s="51">
        <v>2015</v>
      </c>
      <c r="G39" s="27" t="s">
        <v>17</v>
      </c>
      <c r="H39" s="19"/>
      <c r="I39" s="19"/>
      <c r="J39" s="20">
        <f t="shared" si="1"/>
        <v>0</v>
      </c>
      <c r="K39" s="50"/>
      <c r="L39" s="58"/>
      <c r="M39" s="54"/>
      <c r="N39" s="54"/>
      <c r="O39" s="54">
        <v>53.7</v>
      </c>
      <c r="P39" s="54"/>
      <c r="Q39" s="58"/>
      <c r="R39" s="58"/>
    </row>
    <row r="40" spans="2:18" ht="14.1" customHeight="1" x14ac:dyDescent="0.3">
      <c r="B40" s="55" t="s">
        <v>30</v>
      </c>
      <c r="C40" s="17" t="s">
        <v>34</v>
      </c>
      <c r="D40" s="51" t="s">
        <v>40</v>
      </c>
      <c r="E40" s="17" t="s">
        <v>20</v>
      </c>
      <c r="F40" s="51">
        <v>2024</v>
      </c>
      <c r="G40" s="27" t="s">
        <v>41</v>
      </c>
      <c r="H40" s="19"/>
      <c r="I40" s="19"/>
      <c r="J40" s="20">
        <f t="shared" si="1"/>
        <v>0</v>
      </c>
      <c r="K40" s="50"/>
      <c r="L40" s="58"/>
      <c r="M40" s="54"/>
      <c r="N40" s="54"/>
      <c r="O40" s="54">
        <v>8.4</v>
      </c>
      <c r="P40" s="54"/>
      <c r="Q40" s="58"/>
      <c r="R40" s="58"/>
    </row>
    <row r="41" spans="2:18" ht="14.1" customHeight="1" x14ac:dyDescent="0.3">
      <c r="B41" s="55" t="s">
        <v>30</v>
      </c>
      <c r="C41" s="17" t="s">
        <v>42</v>
      </c>
      <c r="D41" s="51" t="s">
        <v>43</v>
      </c>
      <c r="E41" s="17" t="s">
        <v>20</v>
      </c>
      <c r="F41" s="51">
        <v>2023</v>
      </c>
      <c r="G41" s="27" t="s">
        <v>41</v>
      </c>
      <c r="H41" s="19"/>
      <c r="I41" s="19"/>
      <c r="J41" s="20">
        <f t="shared" si="1"/>
        <v>0</v>
      </c>
      <c r="K41" s="50"/>
      <c r="L41" s="58"/>
      <c r="M41" s="54"/>
      <c r="N41" s="54"/>
      <c r="O41" s="54">
        <v>29.400000000000002</v>
      </c>
      <c r="P41" s="54"/>
      <c r="Q41" s="58"/>
      <c r="R41" s="58"/>
    </row>
    <row r="42" spans="2:18" ht="14.1" customHeight="1" x14ac:dyDescent="0.3">
      <c r="B42" s="55" t="s">
        <v>30</v>
      </c>
      <c r="C42" s="17" t="s">
        <v>42</v>
      </c>
      <c r="D42" s="51" t="s">
        <v>44</v>
      </c>
      <c r="E42" s="17" t="s">
        <v>20</v>
      </c>
      <c r="F42" s="51">
        <v>2022</v>
      </c>
      <c r="G42" s="27" t="s">
        <v>41</v>
      </c>
      <c r="H42" s="19"/>
      <c r="I42" s="19"/>
      <c r="J42" s="20">
        <f t="shared" si="1"/>
        <v>0</v>
      </c>
      <c r="K42" s="50"/>
      <c r="L42" s="58"/>
      <c r="M42" s="54"/>
      <c r="N42" s="54"/>
      <c r="O42" s="54">
        <v>32.75</v>
      </c>
      <c r="P42" s="54"/>
      <c r="Q42" s="58"/>
      <c r="R42" s="58"/>
    </row>
    <row r="43" spans="2:18" ht="14.1" customHeight="1" x14ac:dyDescent="0.3">
      <c r="B43" s="55" t="s">
        <v>30</v>
      </c>
      <c r="C43" s="17" t="s">
        <v>42</v>
      </c>
      <c r="D43" s="51" t="s">
        <v>45</v>
      </c>
      <c r="E43" s="17" t="s">
        <v>20</v>
      </c>
      <c r="F43" s="51">
        <v>2021</v>
      </c>
      <c r="G43" s="27" t="s">
        <v>41</v>
      </c>
      <c r="H43" s="19"/>
      <c r="I43" s="19"/>
      <c r="J43" s="20">
        <f t="shared" si="1"/>
        <v>0</v>
      </c>
      <c r="K43" s="50"/>
      <c r="L43" s="58"/>
      <c r="M43" s="54"/>
      <c r="N43" s="54"/>
      <c r="O43" s="54">
        <v>38.200000000000003</v>
      </c>
      <c r="P43" s="54"/>
      <c r="Q43" s="58"/>
      <c r="R43" s="58"/>
    </row>
    <row r="44" spans="2:18" ht="14.1" customHeight="1" x14ac:dyDescent="0.3">
      <c r="B44" s="55" t="s">
        <v>30</v>
      </c>
      <c r="C44" s="17" t="s">
        <v>42</v>
      </c>
      <c r="D44" s="51" t="s">
        <v>46</v>
      </c>
      <c r="E44" s="17" t="s">
        <v>20</v>
      </c>
      <c r="F44" s="51">
        <v>2015</v>
      </c>
      <c r="G44" s="27" t="s">
        <v>41</v>
      </c>
      <c r="H44" s="19"/>
      <c r="I44" s="19"/>
      <c r="J44" s="20">
        <f t="shared" si="1"/>
        <v>0</v>
      </c>
      <c r="K44" s="50"/>
      <c r="L44" s="58"/>
      <c r="M44" s="54"/>
      <c r="N44" s="54"/>
      <c r="O44" s="54">
        <v>82.850000000000009</v>
      </c>
      <c r="P44" s="54"/>
      <c r="Q44" s="58"/>
      <c r="R44" s="58"/>
    </row>
    <row r="45" spans="2:18" ht="23.1" customHeight="1" x14ac:dyDescent="0.45">
      <c r="B45" s="10" t="s">
        <v>47</v>
      </c>
      <c r="C45" s="11" t="s">
        <v>48</v>
      </c>
      <c r="D45" s="12"/>
      <c r="E45" s="11"/>
      <c r="F45" s="11"/>
      <c r="G45" s="13"/>
      <c r="H45" s="14">
        <f>H46+H47+H48</f>
        <v>0</v>
      </c>
      <c r="I45" s="14">
        <f>I46+I47+I48</f>
        <v>0</v>
      </c>
      <c r="J45" s="15"/>
      <c r="O45" s="54"/>
    </row>
    <row r="46" spans="2:18" ht="14.1" customHeight="1" x14ac:dyDescent="0.3">
      <c r="B46" s="55" t="s">
        <v>49</v>
      </c>
      <c r="C46" s="17" t="s">
        <v>50</v>
      </c>
      <c r="D46" s="51" t="s">
        <v>34</v>
      </c>
      <c r="E46" s="17" t="s">
        <v>20</v>
      </c>
      <c r="F46" s="51">
        <v>2024</v>
      </c>
      <c r="G46" s="27" t="s">
        <v>41</v>
      </c>
      <c r="H46" s="19"/>
      <c r="I46" s="19"/>
      <c r="J46" s="20">
        <f>H46*O46</f>
        <v>0</v>
      </c>
      <c r="K46" s="50"/>
      <c r="L46" s="58"/>
      <c r="M46" s="54"/>
      <c r="N46" s="54"/>
      <c r="O46" s="54">
        <v>7.7</v>
      </c>
      <c r="P46" s="54"/>
      <c r="Q46" s="58"/>
      <c r="R46" s="58"/>
    </row>
    <row r="47" spans="2:18" ht="14.1" customHeight="1" x14ac:dyDescent="0.3">
      <c r="B47" s="55" t="s">
        <v>49</v>
      </c>
      <c r="C47" s="17" t="s">
        <v>51</v>
      </c>
      <c r="D47" s="51" t="s">
        <v>52</v>
      </c>
      <c r="E47" s="17" t="s">
        <v>20</v>
      </c>
      <c r="F47" s="51">
        <v>2023</v>
      </c>
      <c r="G47" s="27" t="s">
        <v>41</v>
      </c>
      <c r="H47" s="19"/>
      <c r="I47" s="19"/>
      <c r="J47" s="20">
        <f>H47*O47</f>
        <v>0</v>
      </c>
      <c r="K47" s="50"/>
      <c r="L47" s="58"/>
      <c r="M47" s="54"/>
      <c r="N47" s="54"/>
      <c r="O47" s="54">
        <v>11.850000000000001</v>
      </c>
      <c r="P47" s="54"/>
      <c r="Q47" s="58"/>
      <c r="R47" s="58"/>
    </row>
    <row r="48" spans="2:18" ht="14.1" customHeight="1" x14ac:dyDescent="0.3">
      <c r="B48" s="55" t="s">
        <v>49</v>
      </c>
      <c r="C48" s="17" t="s">
        <v>53</v>
      </c>
      <c r="D48" s="51" t="s">
        <v>52</v>
      </c>
      <c r="E48" s="17" t="s">
        <v>20</v>
      </c>
      <c r="F48" s="51">
        <v>2023</v>
      </c>
      <c r="G48" s="27" t="s">
        <v>41</v>
      </c>
      <c r="H48" s="19"/>
      <c r="I48" s="19"/>
      <c r="J48" s="20">
        <f>H48*O48</f>
        <v>0</v>
      </c>
      <c r="K48" s="50"/>
      <c r="L48" s="58"/>
      <c r="M48" s="54"/>
      <c r="N48" s="54"/>
      <c r="O48" s="54">
        <v>14.25</v>
      </c>
      <c r="P48" s="54"/>
      <c r="Q48" s="58"/>
      <c r="R48" s="58"/>
    </row>
    <row r="49" spans="2:19" ht="23.1" customHeight="1" x14ac:dyDescent="0.45">
      <c r="B49" s="10" t="s">
        <v>54</v>
      </c>
      <c r="C49" s="11" t="s">
        <v>55</v>
      </c>
      <c r="D49" s="12"/>
      <c r="E49" s="11"/>
      <c r="F49" s="11"/>
      <c r="G49" s="13"/>
      <c r="H49" s="14">
        <f>H50+H51+H52*2+H53+H54+H56*2+H57+H58*2+H55</f>
        <v>0</v>
      </c>
      <c r="I49" s="14">
        <f>I50+I51+I52*2+I53+I54+I56*2+I57+I58*2+I55</f>
        <v>0</v>
      </c>
      <c r="J49" s="15"/>
      <c r="O49" s="54"/>
    </row>
    <row r="50" spans="2:19" ht="14.1" customHeight="1" x14ac:dyDescent="0.3">
      <c r="B50" s="55" t="s">
        <v>56</v>
      </c>
      <c r="C50" s="17" t="s">
        <v>57</v>
      </c>
      <c r="D50" s="51" t="s">
        <v>58</v>
      </c>
      <c r="E50" s="17" t="s">
        <v>20</v>
      </c>
      <c r="F50" s="51">
        <v>2024</v>
      </c>
      <c r="G50" s="27" t="s">
        <v>17</v>
      </c>
      <c r="H50" s="19"/>
      <c r="I50" s="19"/>
      <c r="J50" s="20">
        <f t="shared" ref="J50:J58" si="2">H50*O50</f>
        <v>0</v>
      </c>
      <c r="K50" s="50"/>
      <c r="L50" s="58"/>
      <c r="M50" s="54"/>
      <c r="N50" s="54"/>
      <c r="O50" s="54">
        <v>10.8</v>
      </c>
      <c r="P50" s="54"/>
      <c r="Q50" s="58"/>
      <c r="R50" s="58"/>
    </row>
    <row r="51" spans="2:19" ht="14.1" customHeight="1" x14ac:dyDescent="0.3">
      <c r="B51" s="55" t="s">
        <v>56</v>
      </c>
      <c r="C51" s="17" t="s">
        <v>57</v>
      </c>
      <c r="D51" s="51">
        <v>1600</v>
      </c>
      <c r="E51" s="17" t="s">
        <v>20</v>
      </c>
      <c r="F51" s="51">
        <v>2023</v>
      </c>
      <c r="G51" s="27" t="s">
        <v>17</v>
      </c>
      <c r="H51" s="19"/>
      <c r="I51" s="19"/>
      <c r="J51" s="20">
        <f t="shared" si="2"/>
        <v>0</v>
      </c>
      <c r="K51" s="50"/>
      <c r="L51" s="58"/>
      <c r="M51" s="54"/>
      <c r="N51" s="54"/>
      <c r="O51" s="54">
        <v>12</v>
      </c>
      <c r="P51" s="54"/>
      <c r="Q51" s="58"/>
      <c r="R51" s="58"/>
    </row>
    <row r="52" spans="2:19" ht="14.1" customHeight="1" x14ac:dyDescent="0.3">
      <c r="B52" s="55" t="s">
        <v>49</v>
      </c>
      <c r="C52" s="17" t="s">
        <v>57</v>
      </c>
      <c r="D52" s="51">
        <v>1600</v>
      </c>
      <c r="E52" s="17" t="s">
        <v>18</v>
      </c>
      <c r="F52" s="51">
        <v>2020</v>
      </c>
      <c r="G52" s="27" t="s">
        <v>17</v>
      </c>
      <c r="H52" s="19"/>
      <c r="I52" s="19"/>
      <c r="J52" s="20">
        <f t="shared" si="2"/>
        <v>0</v>
      </c>
      <c r="K52" s="50"/>
      <c r="L52" s="58"/>
      <c r="M52" s="54"/>
      <c r="N52" s="54"/>
      <c r="O52" s="54">
        <v>24.85</v>
      </c>
      <c r="P52" s="54"/>
      <c r="Q52" s="58"/>
      <c r="R52" s="58"/>
    </row>
    <row r="53" spans="2:19" ht="14.1" customHeight="1" x14ac:dyDescent="0.3">
      <c r="B53" s="55" t="s">
        <v>56</v>
      </c>
      <c r="C53" s="17" t="s">
        <v>57</v>
      </c>
      <c r="D53" s="51" t="s">
        <v>59</v>
      </c>
      <c r="E53" s="17" t="s">
        <v>20</v>
      </c>
      <c r="F53" s="51">
        <v>2023</v>
      </c>
      <c r="G53" s="27" t="s">
        <v>41</v>
      </c>
      <c r="H53" s="19"/>
      <c r="I53" s="19"/>
      <c r="J53" s="20">
        <f t="shared" si="2"/>
        <v>0</v>
      </c>
      <c r="K53" s="50"/>
      <c r="L53" s="58"/>
      <c r="M53" s="54"/>
      <c r="N53" s="54"/>
      <c r="O53" s="54">
        <v>9.8500000000000014</v>
      </c>
      <c r="P53" s="54"/>
      <c r="Q53" s="58"/>
      <c r="R53" s="58"/>
    </row>
    <row r="54" spans="2:19" ht="14.1" customHeight="1" x14ac:dyDescent="0.3">
      <c r="B54" s="55" t="s">
        <v>49</v>
      </c>
      <c r="C54" s="17" t="s">
        <v>57</v>
      </c>
      <c r="D54" s="51" t="s">
        <v>60</v>
      </c>
      <c r="E54" s="17" t="s">
        <v>561</v>
      </c>
      <c r="F54" s="51">
        <v>2021</v>
      </c>
      <c r="G54" s="27" t="s">
        <v>41</v>
      </c>
      <c r="H54" s="19"/>
      <c r="I54" s="19"/>
      <c r="J54" s="20">
        <f t="shared" si="2"/>
        <v>0</v>
      </c>
      <c r="K54" s="50"/>
      <c r="L54" s="58"/>
      <c r="M54" s="54"/>
      <c r="N54" s="54"/>
      <c r="O54" s="54">
        <v>10.600000000000001</v>
      </c>
      <c r="P54" s="54"/>
      <c r="Q54" s="58"/>
      <c r="R54" s="58"/>
    </row>
    <row r="55" spans="2:19" ht="14.1" customHeight="1" x14ac:dyDescent="0.3">
      <c r="B55" s="55" t="s">
        <v>49</v>
      </c>
      <c r="C55" s="17" t="s">
        <v>57</v>
      </c>
      <c r="D55" s="51" t="s">
        <v>60</v>
      </c>
      <c r="E55" s="17" t="s">
        <v>20</v>
      </c>
      <c r="F55" s="51">
        <v>2022</v>
      </c>
      <c r="G55" s="27" t="s">
        <v>41</v>
      </c>
      <c r="H55" s="19"/>
      <c r="I55" s="19"/>
      <c r="J55" s="20">
        <f t="shared" si="2"/>
        <v>0</v>
      </c>
      <c r="K55" s="50"/>
      <c r="L55" s="58"/>
      <c r="M55" s="54"/>
      <c r="N55" s="54"/>
      <c r="O55" s="54">
        <v>10.600000000000001</v>
      </c>
      <c r="P55" s="54"/>
      <c r="Q55" s="58"/>
      <c r="R55" s="58"/>
    </row>
    <row r="56" spans="2:19" ht="14.1" customHeight="1" x14ac:dyDescent="0.3">
      <c r="B56" s="55" t="s">
        <v>49</v>
      </c>
      <c r="C56" s="17" t="s">
        <v>57</v>
      </c>
      <c r="D56" s="51" t="s">
        <v>60</v>
      </c>
      <c r="E56" s="17" t="s">
        <v>18</v>
      </c>
      <c r="F56" s="51">
        <v>2021</v>
      </c>
      <c r="G56" s="27" t="s">
        <v>41</v>
      </c>
      <c r="H56" s="19"/>
      <c r="I56" s="19"/>
      <c r="J56" s="20">
        <f t="shared" si="2"/>
        <v>0</v>
      </c>
      <c r="K56" s="50"/>
      <c r="L56" s="58"/>
      <c r="M56" s="54"/>
      <c r="N56" s="54"/>
      <c r="O56" s="54">
        <v>22.150000000000002</v>
      </c>
      <c r="P56" s="54"/>
      <c r="Q56" s="58"/>
      <c r="R56" s="58"/>
    </row>
    <row r="57" spans="2:19" ht="14.1" customHeight="1" x14ac:dyDescent="0.3">
      <c r="B57" s="55" t="s">
        <v>49</v>
      </c>
      <c r="C57" s="17" t="s">
        <v>57</v>
      </c>
      <c r="D57" s="51" t="s">
        <v>61</v>
      </c>
      <c r="E57" s="17" t="s">
        <v>20</v>
      </c>
      <c r="F57" s="51">
        <v>2020</v>
      </c>
      <c r="G57" s="27" t="s">
        <v>41</v>
      </c>
      <c r="H57" s="19"/>
      <c r="I57" s="19"/>
      <c r="J57" s="20">
        <f t="shared" si="2"/>
        <v>0</v>
      </c>
      <c r="K57" s="50"/>
      <c r="L57" s="58"/>
      <c r="M57" s="54"/>
      <c r="N57" s="54"/>
      <c r="O57" s="54">
        <v>13.5</v>
      </c>
      <c r="P57" s="54"/>
      <c r="Q57" s="58"/>
      <c r="R57" s="58"/>
    </row>
    <row r="58" spans="2:19" ht="14.1" customHeight="1" x14ac:dyDescent="0.3">
      <c r="B58" s="55" t="s">
        <v>49</v>
      </c>
      <c r="C58" s="17" t="s">
        <v>57</v>
      </c>
      <c r="D58" s="51" t="s">
        <v>61</v>
      </c>
      <c r="E58" s="17" t="s">
        <v>18</v>
      </c>
      <c r="F58" s="51">
        <v>2020</v>
      </c>
      <c r="G58" s="27" t="s">
        <v>41</v>
      </c>
      <c r="H58" s="19"/>
      <c r="I58" s="19"/>
      <c r="J58" s="20">
        <f t="shared" si="2"/>
        <v>0</v>
      </c>
      <c r="K58" s="50"/>
      <c r="L58" s="58"/>
      <c r="M58" s="54"/>
      <c r="N58" s="54"/>
      <c r="O58" s="54">
        <v>27.6</v>
      </c>
      <c r="P58" s="54"/>
      <c r="Q58" s="58"/>
      <c r="R58" s="58"/>
    </row>
    <row r="59" spans="2:19" s="68" customFormat="1" ht="23.1" customHeight="1" x14ac:dyDescent="0.45">
      <c r="B59" s="61" t="s">
        <v>62</v>
      </c>
      <c r="C59" s="62" t="s">
        <v>63</v>
      </c>
      <c r="D59" s="63"/>
      <c r="E59" s="64"/>
      <c r="F59" s="62"/>
      <c r="G59" s="64"/>
      <c r="H59" s="28">
        <f>H60+H61+H62+H63+H64*2+H65+H66+H67*2+H68+H69*2</f>
        <v>0</v>
      </c>
      <c r="I59" s="28">
        <f>I60+I61+I62+I63+I64*2+I65+I66+I67*2+I68</f>
        <v>0</v>
      </c>
      <c r="J59" s="65"/>
      <c r="K59" s="108"/>
      <c r="L59" s="67"/>
      <c r="M59" s="66"/>
      <c r="N59" s="66"/>
      <c r="O59" s="66"/>
      <c r="P59" s="66"/>
      <c r="Q59" s="67"/>
      <c r="R59" s="67"/>
      <c r="S59" s="67"/>
    </row>
    <row r="60" spans="2:19" ht="14.1" customHeight="1" x14ac:dyDescent="0.3">
      <c r="B60" s="55" t="s">
        <v>56</v>
      </c>
      <c r="C60" s="17" t="s">
        <v>64</v>
      </c>
      <c r="D60" s="51" t="s">
        <v>65</v>
      </c>
      <c r="E60" s="17" t="s">
        <v>20</v>
      </c>
      <c r="F60" s="51" t="s">
        <v>66</v>
      </c>
      <c r="G60" s="27" t="s">
        <v>17</v>
      </c>
      <c r="H60" s="19"/>
      <c r="I60" s="19"/>
      <c r="J60" s="20">
        <f t="shared" ref="J60:J69" si="3">H60*O60</f>
        <v>0</v>
      </c>
      <c r="K60" s="50"/>
      <c r="L60" s="58"/>
      <c r="M60" s="54"/>
      <c r="N60" s="54"/>
      <c r="O60" s="54">
        <v>4.75</v>
      </c>
      <c r="P60" s="54"/>
      <c r="Q60" s="58"/>
      <c r="R60" s="58"/>
    </row>
    <row r="61" spans="2:19" ht="14.1" customHeight="1" x14ac:dyDescent="0.3">
      <c r="B61" s="55" t="s">
        <v>56</v>
      </c>
      <c r="C61" s="17" t="s">
        <v>64</v>
      </c>
      <c r="D61" s="51" t="s">
        <v>67</v>
      </c>
      <c r="E61" s="17" t="s">
        <v>20</v>
      </c>
      <c r="F61" s="51">
        <v>2021</v>
      </c>
      <c r="G61" s="27" t="s">
        <v>17</v>
      </c>
      <c r="H61" s="19"/>
      <c r="I61" s="19"/>
      <c r="J61" s="20">
        <f t="shared" si="3"/>
        <v>0</v>
      </c>
      <c r="K61" s="50"/>
      <c r="L61" s="58"/>
      <c r="M61" s="54"/>
      <c r="N61" s="54"/>
      <c r="O61" s="54">
        <v>6.95</v>
      </c>
      <c r="P61" s="54"/>
      <c r="Q61" s="58"/>
      <c r="R61" s="58"/>
    </row>
    <row r="62" spans="2:19" ht="14.1" customHeight="1" x14ac:dyDescent="0.3">
      <c r="B62" s="55" t="s">
        <v>56</v>
      </c>
      <c r="C62" s="17" t="s">
        <v>64</v>
      </c>
      <c r="D62" s="51" t="s">
        <v>68</v>
      </c>
      <c r="E62" s="17" t="s">
        <v>20</v>
      </c>
      <c r="F62" s="51">
        <v>2024</v>
      </c>
      <c r="G62" s="27" t="s">
        <v>26</v>
      </c>
      <c r="H62" s="19"/>
      <c r="I62" s="19"/>
      <c r="J62" s="20">
        <f t="shared" si="3"/>
        <v>0</v>
      </c>
      <c r="K62" s="50"/>
      <c r="L62" s="58"/>
      <c r="M62" s="54"/>
      <c r="N62" s="54"/>
      <c r="O62" s="54">
        <v>3.8000000000000003</v>
      </c>
      <c r="P62" s="54"/>
      <c r="Q62" s="58"/>
      <c r="R62" s="58"/>
    </row>
    <row r="63" spans="2:19" ht="14.1" customHeight="1" x14ac:dyDescent="0.3">
      <c r="B63" s="55" t="s">
        <v>56</v>
      </c>
      <c r="C63" s="17" t="s">
        <v>64</v>
      </c>
      <c r="D63" s="51" t="s">
        <v>69</v>
      </c>
      <c r="E63" s="17" t="s">
        <v>20</v>
      </c>
      <c r="F63" s="51">
        <v>2024</v>
      </c>
      <c r="G63" s="27" t="s">
        <v>41</v>
      </c>
      <c r="H63" s="19"/>
      <c r="I63" s="19"/>
      <c r="J63" s="20">
        <f t="shared" si="3"/>
        <v>0</v>
      </c>
      <c r="K63" s="50"/>
      <c r="L63" s="58"/>
      <c r="M63" s="54"/>
      <c r="N63" s="54"/>
      <c r="O63" s="54">
        <v>3.8000000000000003</v>
      </c>
      <c r="P63" s="54"/>
      <c r="Q63" s="58"/>
      <c r="R63" s="58"/>
    </row>
    <row r="64" spans="2:19" ht="14.1" customHeight="1" x14ac:dyDescent="0.3">
      <c r="B64" s="55" t="s">
        <v>56</v>
      </c>
      <c r="C64" s="17" t="s">
        <v>64</v>
      </c>
      <c r="D64" s="51" t="s">
        <v>69</v>
      </c>
      <c r="E64" s="17" t="s">
        <v>18</v>
      </c>
      <c r="F64" s="51">
        <v>2024</v>
      </c>
      <c r="G64" s="27" t="s">
        <v>41</v>
      </c>
      <c r="H64" s="19"/>
      <c r="I64" s="19"/>
      <c r="J64" s="20">
        <f t="shared" si="3"/>
        <v>0</v>
      </c>
      <c r="K64" s="50"/>
      <c r="L64" s="58"/>
      <c r="M64" s="54"/>
      <c r="N64" s="54"/>
      <c r="O64" s="54">
        <v>8.9500000000000011</v>
      </c>
      <c r="P64" s="54"/>
      <c r="Q64" s="58"/>
      <c r="R64" s="58"/>
    </row>
    <row r="65" spans="2:18" ht="14.1" customHeight="1" x14ac:dyDescent="0.3">
      <c r="B65" s="55" t="s">
        <v>56</v>
      </c>
      <c r="C65" s="17" t="s">
        <v>64</v>
      </c>
      <c r="D65" s="51" t="s">
        <v>70</v>
      </c>
      <c r="E65" s="17" t="s">
        <v>20</v>
      </c>
      <c r="F65" s="51">
        <v>2024</v>
      </c>
      <c r="G65" s="27" t="s">
        <v>41</v>
      </c>
      <c r="H65" s="19"/>
      <c r="I65" s="19"/>
      <c r="J65" s="20">
        <f t="shared" si="3"/>
        <v>0</v>
      </c>
      <c r="K65" s="50"/>
      <c r="L65" s="58"/>
      <c r="M65" s="54"/>
      <c r="N65" s="54"/>
      <c r="O65" s="54">
        <v>3.95</v>
      </c>
      <c r="P65" s="54"/>
      <c r="Q65" s="58"/>
      <c r="R65" s="58"/>
    </row>
    <row r="66" spans="2:18" ht="14.1" customHeight="1" x14ac:dyDescent="0.3">
      <c r="B66" s="55" t="s">
        <v>56</v>
      </c>
      <c r="C66" s="17" t="s">
        <v>71</v>
      </c>
      <c r="D66" s="51" t="s">
        <v>72</v>
      </c>
      <c r="E66" s="17" t="s">
        <v>20</v>
      </c>
      <c r="F66" s="51">
        <v>2024</v>
      </c>
      <c r="G66" s="27" t="s">
        <v>41</v>
      </c>
      <c r="H66" s="19"/>
      <c r="I66" s="19"/>
      <c r="J66" s="20">
        <f t="shared" si="3"/>
        <v>0</v>
      </c>
      <c r="K66" s="50"/>
      <c r="L66" s="58"/>
      <c r="M66" s="54"/>
      <c r="N66" s="54"/>
      <c r="O66" s="54">
        <v>4.6000000000000005</v>
      </c>
      <c r="P66" s="54"/>
      <c r="Q66" s="58"/>
      <c r="R66" s="58"/>
    </row>
    <row r="67" spans="2:18" ht="14.1" customHeight="1" x14ac:dyDescent="0.3">
      <c r="B67" s="55" t="s">
        <v>56</v>
      </c>
      <c r="C67" s="17" t="s">
        <v>71</v>
      </c>
      <c r="D67" s="51" t="s">
        <v>72</v>
      </c>
      <c r="E67" s="17" t="s">
        <v>18</v>
      </c>
      <c r="F67" s="51">
        <v>2024</v>
      </c>
      <c r="G67" s="27" t="s">
        <v>41</v>
      </c>
      <c r="H67" s="19"/>
      <c r="I67" s="19"/>
      <c r="J67" s="20">
        <f t="shared" si="3"/>
        <v>0</v>
      </c>
      <c r="K67" s="50"/>
      <c r="L67" s="58"/>
      <c r="M67" s="54"/>
      <c r="N67" s="54"/>
      <c r="O67" s="54">
        <v>10.65</v>
      </c>
      <c r="P67" s="54"/>
      <c r="Q67" s="58"/>
      <c r="R67" s="58"/>
    </row>
    <row r="68" spans="2:18" ht="14.1" customHeight="1" x14ac:dyDescent="0.3">
      <c r="B68" s="55" t="s">
        <v>56</v>
      </c>
      <c r="C68" s="17" t="s">
        <v>71</v>
      </c>
      <c r="D68" s="51" t="s">
        <v>73</v>
      </c>
      <c r="E68" s="17" t="s">
        <v>20</v>
      </c>
      <c r="F68" s="51">
        <v>2024</v>
      </c>
      <c r="G68" s="27" t="s">
        <v>41</v>
      </c>
      <c r="H68" s="19"/>
      <c r="I68" s="19"/>
      <c r="J68" s="20">
        <f t="shared" si="3"/>
        <v>0</v>
      </c>
      <c r="K68" s="50"/>
      <c r="L68" s="58"/>
      <c r="M68" s="54"/>
      <c r="N68" s="54"/>
      <c r="O68" s="54">
        <v>5.75</v>
      </c>
      <c r="P68" s="54"/>
      <c r="Q68" s="58"/>
      <c r="R68" s="58"/>
    </row>
    <row r="69" spans="2:18" ht="14.1" customHeight="1" x14ac:dyDescent="0.3">
      <c r="B69" s="55" t="s">
        <v>56</v>
      </c>
      <c r="C69" s="17" t="s">
        <v>71</v>
      </c>
      <c r="D69" s="51" t="s">
        <v>73</v>
      </c>
      <c r="E69" s="17" t="s">
        <v>18</v>
      </c>
      <c r="F69" s="51">
        <v>2021</v>
      </c>
      <c r="G69" s="27" t="s">
        <v>41</v>
      </c>
      <c r="H69" s="19"/>
      <c r="I69" s="19"/>
      <c r="J69" s="20">
        <f t="shared" si="3"/>
        <v>0</v>
      </c>
      <c r="K69" s="50"/>
      <c r="L69" s="58"/>
      <c r="M69" s="54"/>
      <c r="N69" s="54"/>
      <c r="O69" s="54">
        <v>12.5</v>
      </c>
      <c r="P69" s="54"/>
      <c r="Q69" s="58"/>
      <c r="R69" s="58"/>
    </row>
    <row r="70" spans="2:18" ht="23.1" customHeight="1" x14ac:dyDescent="0.45">
      <c r="B70" s="22" t="s">
        <v>74</v>
      </c>
      <c r="C70" s="23" t="s">
        <v>75</v>
      </c>
      <c r="D70" s="12"/>
      <c r="E70" s="24"/>
      <c r="F70" s="23"/>
      <c r="G70" s="25"/>
      <c r="H70" s="14">
        <f>H71+H72+H73+H74+H75+H76+H77+H78*5</f>
        <v>0</v>
      </c>
      <c r="I70" s="14">
        <f>I71+I72+I73+I74+I75+I76+I77+I78*5</f>
        <v>0</v>
      </c>
      <c r="J70" s="26"/>
      <c r="K70" s="50"/>
      <c r="L70" s="58"/>
      <c r="M70" s="54"/>
      <c r="N70" s="54"/>
      <c r="O70" s="54">
        <v>0</v>
      </c>
      <c r="P70" s="54"/>
      <c r="Q70" s="58"/>
      <c r="R70" s="58"/>
    </row>
    <row r="71" spans="2:18" ht="14.1" customHeight="1" x14ac:dyDescent="0.3">
      <c r="B71" s="55" t="s">
        <v>56</v>
      </c>
      <c r="C71" s="17" t="s">
        <v>76</v>
      </c>
      <c r="D71" s="51" t="s">
        <v>77</v>
      </c>
      <c r="E71" s="17" t="s">
        <v>20</v>
      </c>
      <c r="F71" s="51">
        <v>2024</v>
      </c>
      <c r="G71" s="27" t="s">
        <v>17</v>
      </c>
      <c r="H71" s="19"/>
      <c r="I71" s="19"/>
      <c r="J71" s="20">
        <f t="shared" ref="J71:J78" si="4">H71*O71</f>
        <v>0</v>
      </c>
      <c r="K71" s="50"/>
      <c r="L71" s="58"/>
      <c r="M71" s="54"/>
      <c r="N71" s="54"/>
      <c r="O71" s="54">
        <v>3.4000000000000004</v>
      </c>
      <c r="P71" s="54"/>
      <c r="Q71" s="58"/>
      <c r="R71" s="58"/>
    </row>
    <row r="72" spans="2:18" ht="14.1" customHeight="1" x14ac:dyDescent="0.3">
      <c r="B72" s="55" t="s">
        <v>56</v>
      </c>
      <c r="C72" s="17" t="s">
        <v>78</v>
      </c>
      <c r="D72" s="51" t="s">
        <v>69</v>
      </c>
      <c r="E72" s="17" t="s">
        <v>20</v>
      </c>
      <c r="F72" s="51">
        <v>2024</v>
      </c>
      <c r="G72" s="27" t="s">
        <v>17</v>
      </c>
      <c r="H72" s="19"/>
      <c r="I72" s="19"/>
      <c r="J72" s="20">
        <f t="shared" si="4"/>
        <v>0</v>
      </c>
      <c r="K72" s="50"/>
      <c r="L72" s="58"/>
      <c r="M72" s="54"/>
      <c r="N72" s="54"/>
      <c r="O72" s="54">
        <v>4.2</v>
      </c>
      <c r="P72" s="54"/>
      <c r="Q72" s="58"/>
      <c r="R72" s="58"/>
    </row>
    <row r="73" spans="2:18" ht="14.1" customHeight="1" x14ac:dyDescent="0.3">
      <c r="B73" s="55" t="s">
        <v>56</v>
      </c>
      <c r="C73" s="17" t="s">
        <v>76</v>
      </c>
      <c r="D73" s="51" t="s">
        <v>77</v>
      </c>
      <c r="E73" s="17" t="s">
        <v>20</v>
      </c>
      <c r="F73" s="51">
        <v>2024</v>
      </c>
      <c r="G73" s="27" t="s">
        <v>26</v>
      </c>
      <c r="H73" s="19"/>
      <c r="I73" s="19"/>
      <c r="J73" s="20">
        <f t="shared" si="4"/>
        <v>0</v>
      </c>
      <c r="K73" s="50"/>
      <c r="L73" s="58"/>
      <c r="M73" s="54"/>
      <c r="N73" s="54"/>
      <c r="O73" s="54">
        <v>3.4000000000000004</v>
      </c>
      <c r="P73" s="54"/>
      <c r="Q73" s="58"/>
      <c r="R73" s="58"/>
    </row>
    <row r="74" spans="2:18" ht="14.1" customHeight="1" x14ac:dyDescent="0.3">
      <c r="B74" s="55" t="s">
        <v>56</v>
      </c>
      <c r="C74" s="17" t="s">
        <v>76</v>
      </c>
      <c r="D74" s="51" t="s">
        <v>77</v>
      </c>
      <c r="E74" s="17" t="s">
        <v>20</v>
      </c>
      <c r="F74" s="51">
        <v>2023</v>
      </c>
      <c r="G74" s="27" t="s">
        <v>41</v>
      </c>
      <c r="H74" s="19"/>
      <c r="I74" s="19"/>
      <c r="J74" s="20">
        <f t="shared" si="4"/>
        <v>0</v>
      </c>
      <c r="K74" s="50"/>
      <c r="L74" s="58"/>
      <c r="M74" s="54"/>
      <c r="N74" s="54"/>
      <c r="O74" s="54">
        <v>3.4000000000000004</v>
      </c>
      <c r="P74" s="54"/>
      <c r="Q74" s="58"/>
      <c r="R74" s="58"/>
    </row>
    <row r="75" spans="2:18" ht="14.1" customHeight="1" x14ac:dyDescent="0.3">
      <c r="B75" s="55" t="s">
        <v>56</v>
      </c>
      <c r="C75" s="17" t="s">
        <v>79</v>
      </c>
      <c r="D75" s="51" t="s">
        <v>30</v>
      </c>
      <c r="E75" s="17" t="s">
        <v>20</v>
      </c>
      <c r="F75" s="51">
        <v>2024</v>
      </c>
      <c r="G75" s="27" t="s">
        <v>41</v>
      </c>
      <c r="H75" s="19"/>
      <c r="I75" s="19"/>
      <c r="J75" s="20">
        <f t="shared" si="4"/>
        <v>0</v>
      </c>
      <c r="K75" s="50"/>
      <c r="L75" s="58"/>
      <c r="M75" s="54"/>
      <c r="N75" s="54"/>
      <c r="O75" s="54">
        <v>3.4000000000000004</v>
      </c>
      <c r="P75" s="54"/>
      <c r="Q75" s="58"/>
      <c r="R75" s="58"/>
    </row>
    <row r="76" spans="2:18" ht="14.1" customHeight="1" x14ac:dyDescent="0.3">
      <c r="B76" s="55" t="s">
        <v>56</v>
      </c>
      <c r="C76" s="17" t="s">
        <v>80</v>
      </c>
      <c r="D76" s="51" t="s">
        <v>69</v>
      </c>
      <c r="E76" s="17" t="s">
        <v>20</v>
      </c>
      <c r="F76" s="51">
        <v>2024</v>
      </c>
      <c r="G76" s="27" t="s">
        <v>41</v>
      </c>
      <c r="H76" s="19"/>
      <c r="I76" s="19"/>
      <c r="J76" s="20">
        <f t="shared" si="4"/>
        <v>0</v>
      </c>
      <c r="K76" s="50"/>
      <c r="L76" s="58"/>
      <c r="M76" s="54"/>
      <c r="N76" s="54"/>
      <c r="O76" s="54">
        <v>3.75</v>
      </c>
      <c r="P76" s="54"/>
      <c r="Q76" s="58"/>
      <c r="R76" s="58"/>
    </row>
    <row r="77" spans="2:18" ht="14.1" customHeight="1" x14ac:dyDescent="0.3">
      <c r="B77" s="55" t="s">
        <v>56</v>
      </c>
      <c r="C77" s="17" t="s">
        <v>81</v>
      </c>
      <c r="D77" s="51" t="s">
        <v>69</v>
      </c>
      <c r="E77" s="17" t="s">
        <v>20</v>
      </c>
      <c r="F77" s="51">
        <v>2023</v>
      </c>
      <c r="G77" s="27" t="s">
        <v>41</v>
      </c>
      <c r="H77" s="19"/>
      <c r="I77" s="19"/>
      <c r="J77" s="20">
        <f t="shared" si="4"/>
        <v>0</v>
      </c>
      <c r="K77" s="50"/>
      <c r="L77" s="58"/>
      <c r="M77" s="54"/>
      <c r="N77" s="54"/>
      <c r="O77" s="54">
        <v>4.95</v>
      </c>
      <c r="P77" s="54"/>
      <c r="Q77" s="58"/>
      <c r="R77" s="58"/>
    </row>
    <row r="78" spans="2:18" ht="14.1" customHeight="1" x14ac:dyDescent="0.3">
      <c r="B78" s="55" t="s">
        <v>56</v>
      </c>
      <c r="C78" s="17" t="s">
        <v>80</v>
      </c>
      <c r="D78" s="51" t="s">
        <v>69</v>
      </c>
      <c r="E78" s="17" t="s">
        <v>82</v>
      </c>
      <c r="F78" s="51" t="s">
        <v>16</v>
      </c>
      <c r="G78" s="27" t="s">
        <v>41</v>
      </c>
      <c r="H78" s="19"/>
      <c r="I78" s="19"/>
      <c r="J78" s="20">
        <f t="shared" si="4"/>
        <v>0</v>
      </c>
      <c r="K78" s="50"/>
      <c r="L78" s="58"/>
      <c r="M78" s="54"/>
      <c r="N78" s="54"/>
      <c r="O78" s="54">
        <v>14.4</v>
      </c>
      <c r="P78" s="54"/>
      <c r="Q78" s="58"/>
      <c r="R78" s="58"/>
    </row>
    <row r="79" spans="2:18" ht="23.1" customHeight="1" x14ac:dyDescent="0.45">
      <c r="B79" s="22" t="s">
        <v>83</v>
      </c>
      <c r="C79" s="23" t="s">
        <v>84</v>
      </c>
      <c r="D79" s="12"/>
      <c r="E79" s="24"/>
      <c r="F79" s="23"/>
      <c r="G79" s="25"/>
      <c r="H79" s="14">
        <f>H80+H81+H82+H83+H84*2</f>
        <v>0</v>
      </c>
      <c r="I79" s="14">
        <f>I80+I81+I82+I83+I84*2</f>
        <v>0</v>
      </c>
      <c r="J79" s="26"/>
      <c r="K79" s="50"/>
      <c r="L79" s="58"/>
      <c r="M79" s="54"/>
      <c r="N79" s="54"/>
      <c r="O79" s="54">
        <v>0</v>
      </c>
      <c r="P79" s="54"/>
      <c r="Q79" s="58"/>
      <c r="R79" s="58"/>
    </row>
    <row r="80" spans="2:18" ht="14.1" customHeight="1" x14ac:dyDescent="0.3">
      <c r="B80" s="55" t="s">
        <v>56</v>
      </c>
      <c r="C80" s="17" t="s">
        <v>85</v>
      </c>
      <c r="D80" s="51" t="s">
        <v>86</v>
      </c>
      <c r="E80" s="17" t="s">
        <v>20</v>
      </c>
      <c r="F80" s="51">
        <v>2023</v>
      </c>
      <c r="G80" s="27" t="s">
        <v>17</v>
      </c>
      <c r="H80" s="19"/>
      <c r="I80" s="19"/>
      <c r="J80" s="20">
        <f>H80*O80</f>
        <v>0</v>
      </c>
      <c r="K80" s="50"/>
      <c r="L80" s="58"/>
      <c r="M80" s="54"/>
      <c r="N80" s="54"/>
      <c r="O80" s="54">
        <v>6.5</v>
      </c>
      <c r="P80" s="54"/>
      <c r="Q80" s="58"/>
      <c r="R80" s="58"/>
    </row>
    <row r="81" spans="2:18" ht="14.1" customHeight="1" x14ac:dyDescent="0.3">
      <c r="B81" s="55" t="s">
        <v>56</v>
      </c>
      <c r="C81" s="17" t="s">
        <v>87</v>
      </c>
      <c r="D81" s="51" t="s">
        <v>88</v>
      </c>
      <c r="E81" s="17" t="s">
        <v>20</v>
      </c>
      <c r="F81" s="51">
        <v>2023</v>
      </c>
      <c r="G81" s="27" t="s">
        <v>41</v>
      </c>
      <c r="H81" s="19"/>
      <c r="I81" s="19"/>
      <c r="J81" s="20">
        <f>H81*O81</f>
        <v>0</v>
      </c>
      <c r="K81" s="50"/>
      <c r="L81" s="58"/>
      <c r="M81" s="54"/>
      <c r="N81" s="54"/>
      <c r="O81" s="54">
        <v>3.6500000000000004</v>
      </c>
      <c r="P81" s="54"/>
      <c r="Q81" s="58"/>
      <c r="R81" s="58"/>
    </row>
    <row r="82" spans="2:18" ht="14.1" customHeight="1" x14ac:dyDescent="0.3">
      <c r="B82" s="55" t="s">
        <v>56</v>
      </c>
      <c r="C82" s="17" t="s">
        <v>85</v>
      </c>
      <c r="D82" s="51" t="s">
        <v>89</v>
      </c>
      <c r="E82" s="17" t="s">
        <v>20</v>
      </c>
      <c r="F82" s="51">
        <v>2022</v>
      </c>
      <c r="G82" s="27" t="s">
        <v>41</v>
      </c>
      <c r="H82" s="19"/>
      <c r="I82" s="19"/>
      <c r="J82" s="20">
        <f>H82*O82</f>
        <v>0</v>
      </c>
      <c r="K82" s="50"/>
      <c r="L82" s="58"/>
      <c r="M82" s="54"/>
      <c r="N82" s="54"/>
      <c r="O82" s="54">
        <v>5.65</v>
      </c>
      <c r="P82" s="54"/>
      <c r="Q82" s="58"/>
      <c r="R82" s="58"/>
    </row>
    <row r="83" spans="2:18" ht="14.1" customHeight="1" x14ac:dyDescent="0.3">
      <c r="B83" s="55" t="s">
        <v>56</v>
      </c>
      <c r="C83" s="17" t="s">
        <v>90</v>
      </c>
      <c r="D83" s="51" t="s">
        <v>91</v>
      </c>
      <c r="E83" s="17" t="s">
        <v>20</v>
      </c>
      <c r="F83" s="51">
        <v>2022</v>
      </c>
      <c r="G83" s="27" t="s">
        <v>41</v>
      </c>
      <c r="H83" s="19"/>
      <c r="I83" s="19"/>
      <c r="J83" s="20">
        <f>H83*O83</f>
        <v>0</v>
      </c>
      <c r="K83" s="50"/>
      <c r="L83" s="58"/>
      <c r="M83" s="54"/>
      <c r="N83" s="54"/>
      <c r="O83" s="54">
        <v>5.65</v>
      </c>
      <c r="P83" s="54"/>
      <c r="Q83" s="58"/>
      <c r="R83" s="58"/>
    </row>
    <row r="84" spans="2:18" ht="14.1" customHeight="1" x14ac:dyDescent="0.3">
      <c r="B84" s="55" t="s">
        <v>56</v>
      </c>
      <c r="C84" s="17" t="s">
        <v>90</v>
      </c>
      <c r="D84" s="51" t="s">
        <v>91</v>
      </c>
      <c r="E84" s="17" t="s">
        <v>18</v>
      </c>
      <c r="F84" s="51">
        <v>2021</v>
      </c>
      <c r="G84" s="27" t="s">
        <v>41</v>
      </c>
      <c r="H84" s="19"/>
      <c r="I84" s="19"/>
      <c r="J84" s="20">
        <f>H84*O84</f>
        <v>0</v>
      </c>
      <c r="K84" s="50"/>
      <c r="L84" s="58"/>
      <c r="M84" s="54"/>
      <c r="N84" s="54"/>
      <c r="O84" s="54">
        <v>13.4</v>
      </c>
      <c r="P84" s="54"/>
      <c r="Q84" s="58"/>
      <c r="R84" s="58"/>
    </row>
    <row r="85" spans="2:18" ht="23.1" customHeight="1" x14ac:dyDescent="0.45">
      <c r="B85" s="22" t="s">
        <v>92</v>
      </c>
      <c r="C85" s="23" t="s">
        <v>93</v>
      </c>
      <c r="D85" s="12"/>
      <c r="E85" s="12"/>
      <c r="F85" s="69"/>
      <c r="G85" s="29"/>
      <c r="H85" s="14">
        <f>H86+H87+H88+H89*2</f>
        <v>0</v>
      </c>
      <c r="I85" s="14">
        <f>I86+I87+I88+I89*2</f>
        <v>0</v>
      </c>
      <c r="J85" s="30"/>
      <c r="K85" s="50"/>
      <c r="L85" s="58"/>
      <c r="M85" s="54"/>
      <c r="N85" s="54"/>
      <c r="O85" s="54">
        <v>0</v>
      </c>
      <c r="P85" s="54"/>
      <c r="Q85" s="58"/>
      <c r="R85" s="58"/>
    </row>
    <row r="86" spans="2:18" ht="14.1" customHeight="1" x14ac:dyDescent="0.3">
      <c r="B86" s="55" t="s">
        <v>56</v>
      </c>
      <c r="C86" s="17" t="s">
        <v>80</v>
      </c>
      <c r="D86" s="51" t="s">
        <v>94</v>
      </c>
      <c r="E86" s="17" t="s">
        <v>20</v>
      </c>
      <c r="F86" s="51" t="s">
        <v>66</v>
      </c>
      <c r="G86" s="27" t="s">
        <v>41</v>
      </c>
      <c r="H86" s="19"/>
      <c r="I86" s="19"/>
      <c r="J86" s="20">
        <f>H86*O86</f>
        <v>0</v>
      </c>
      <c r="K86" s="50"/>
      <c r="L86" s="58"/>
      <c r="M86" s="54"/>
      <c r="N86" s="54"/>
      <c r="O86" s="54">
        <v>4</v>
      </c>
      <c r="P86" s="54"/>
      <c r="Q86" s="58"/>
      <c r="R86" s="58"/>
    </row>
    <row r="87" spans="2:18" ht="14.1" customHeight="1" x14ac:dyDescent="0.3">
      <c r="B87" s="55" t="s">
        <v>56</v>
      </c>
      <c r="C87" s="17" t="s">
        <v>96</v>
      </c>
      <c r="D87" s="51" t="s">
        <v>30</v>
      </c>
      <c r="E87" s="17" t="s">
        <v>20</v>
      </c>
      <c r="F87" s="51">
        <v>2022</v>
      </c>
      <c r="G87" s="27" t="s">
        <v>41</v>
      </c>
      <c r="H87" s="19"/>
      <c r="I87" s="19"/>
      <c r="J87" s="20">
        <f>H87*O87</f>
        <v>0</v>
      </c>
      <c r="K87" s="50"/>
      <c r="L87" s="58"/>
      <c r="M87" s="54"/>
      <c r="N87" s="54"/>
      <c r="O87" s="54">
        <v>7.3500000000000005</v>
      </c>
      <c r="P87" s="54"/>
      <c r="Q87" s="58"/>
      <c r="R87" s="58"/>
    </row>
    <row r="88" spans="2:18" ht="14.1" customHeight="1" x14ac:dyDescent="0.3">
      <c r="B88" s="55" t="s">
        <v>56</v>
      </c>
      <c r="C88" s="17" t="s">
        <v>97</v>
      </c>
      <c r="D88" s="51" t="s">
        <v>30</v>
      </c>
      <c r="E88" s="17" t="s">
        <v>20</v>
      </c>
      <c r="F88" s="51">
        <v>2023</v>
      </c>
      <c r="G88" s="27" t="s">
        <v>41</v>
      </c>
      <c r="H88" s="19"/>
      <c r="I88" s="19"/>
      <c r="J88" s="20">
        <f>H88*O88</f>
        <v>0</v>
      </c>
      <c r="K88" s="50"/>
      <c r="L88" s="58"/>
      <c r="M88" s="54"/>
      <c r="N88" s="54"/>
      <c r="O88" s="54">
        <v>8.0500000000000007</v>
      </c>
      <c r="P88" s="54"/>
      <c r="Q88" s="58"/>
      <c r="R88" s="58"/>
    </row>
    <row r="89" spans="2:18" ht="14.1" customHeight="1" x14ac:dyDescent="0.3">
      <c r="B89" s="55" t="s">
        <v>56</v>
      </c>
      <c r="C89" s="17" t="s">
        <v>97</v>
      </c>
      <c r="D89" s="51" t="s">
        <v>30</v>
      </c>
      <c r="E89" s="17" t="s">
        <v>18</v>
      </c>
      <c r="F89" s="51">
        <v>2023</v>
      </c>
      <c r="G89" s="27" t="s">
        <v>41</v>
      </c>
      <c r="H89" s="19"/>
      <c r="I89" s="19"/>
      <c r="J89" s="20">
        <f>H89*O89</f>
        <v>0</v>
      </c>
      <c r="K89" s="50"/>
      <c r="L89" s="58"/>
      <c r="M89" s="54"/>
      <c r="N89" s="54"/>
      <c r="O89" s="54">
        <v>18.7</v>
      </c>
      <c r="P89" s="54"/>
      <c r="Q89" s="58"/>
      <c r="R89" s="58"/>
    </row>
    <row r="90" spans="2:18" ht="23.1" customHeight="1" x14ac:dyDescent="0.45">
      <c r="B90" s="22" t="s">
        <v>98</v>
      </c>
      <c r="C90" s="23" t="s">
        <v>99</v>
      </c>
      <c r="D90" s="12"/>
      <c r="E90" s="12"/>
      <c r="F90" s="69"/>
      <c r="G90" s="29"/>
      <c r="H90" s="14">
        <f>H91+H92+H93+H94+H95+H96+H97*2+H98</f>
        <v>0</v>
      </c>
      <c r="I90" s="14">
        <f>I91+I92+I93+I94+I95+I96+I97*2+I98</f>
        <v>0</v>
      </c>
      <c r="J90" s="30"/>
      <c r="K90" s="50"/>
      <c r="L90" s="58"/>
      <c r="M90" s="54"/>
      <c r="N90" s="54"/>
      <c r="O90" s="54">
        <v>0</v>
      </c>
      <c r="P90" s="54"/>
      <c r="Q90" s="58"/>
      <c r="R90" s="58"/>
    </row>
    <row r="91" spans="2:18" ht="14.1" customHeight="1" x14ac:dyDescent="0.3">
      <c r="B91" s="55" t="s">
        <v>56</v>
      </c>
      <c r="C91" s="17" t="s">
        <v>64</v>
      </c>
      <c r="D91" s="51" t="s">
        <v>100</v>
      </c>
      <c r="E91" s="17" t="s">
        <v>20</v>
      </c>
      <c r="F91" s="51">
        <v>2023</v>
      </c>
      <c r="G91" s="27" t="s">
        <v>17</v>
      </c>
      <c r="H91" s="19"/>
      <c r="I91" s="19"/>
      <c r="J91" s="20">
        <f t="shared" ref="J91:J98" si="5">H91*O91</f>
        <v>0</v>
      </c>
      <c r="K91" s="50"/>
      <c r="L91" s="58"/>
      <c r="M91" s="54"/>
      <c r="N91" s="54"/>
      <c r="O91" s="54">
        <v>6.5</v>
      </c>
      <c r="P91" s="54"/>
      <c r="Q91" s="58"/>
      <c r="R91" s="58"/>
    </row>
    <row r="92" spans="2:18" ht="14.1" customHeight="1" x14ac:dyDescent="0.3">
      <c r="B92" s="55" t="s">
        <v>56</v>
      </c>
      <c r="C92" s="17" t="s">
        <v>85</v>
      </c>
      <c r="D92" s="51" t="s">
        <v>101</v>
      </c>
      <c r="E92" s="17" t="s">
        <v>20</v>
      </c>
      <c r="F92" s="51">
        <v>2023</v>
      </c>
      <c r="G92" s="27" t="s">
        <v>17</v>
      </c>
      <c r="H92" s="19"/>
      <c r="I92" s="19"/>
      <c r="J92" s="20">
        <f t="shared" si="5"/>
        <v>0</v>
      </c>
      <c r="K92" s="50"/>
      <c r="L92" s="58"/>
      <c r="M92" s="54"/>
      <c r="N92" s="54"/>
      <c r="O92" s="54">
        <v>8.65</v>
      </c>
      <c r="P92" s="54"/>
      <c r="Q92" s="58"/>
      <c r="R92" s="58"/>
    </row>
    <row r="93" spans="2:18" ht="14.1" customHeight="1" x14ac:dyDescent="0.3">
      <c r="B93" s="55" t="s">
        <v>56</v>
      </c>
      <c r="C93" s="17" t="s">
        <v>64</v>
      </c>
      <c r="D93" s="51" t="s">
        <v>30</v>
      </c>
      <c r="E93" s="17" t="s">
        <v>20</v>
      </c>
      <c r="F93" s="51">
        <v>2024</v>
      </c>
      <c r="G93" s="27" t="s">
        <v>41</v>
      </c>
      <c r="H93" s="19"/>
      <c r="I93" s="19"/>
      <c r="J93" s="20">
        <f t="shared" si="5"/>
        <v>0</v>
      </c>
      <c r="K93" s="50"/>
      <c r="L93" s="58"/>
      <c r="M93" s="54"/>
      <c r="N93" s="54"/>
      <c r="O93" s="54">
        <v>5.45</v>
      </c>
      <c r="P93" s="54"/>
      <c r="Q93" s="58"/>
      <c r="R93" s="58"/>
    </row>
    <row r="94" spans="2:18" ht="14.1" customHeight="1" x14ac:dyDescent="0.3">
      <c r="B94" s="55" t="s">
        <v>56</v>
      </c>
      <c r="C94" s="17" t="s">
        <v>85</v>
      </c>
      <c r="D94" s="51" t="s">
        <v>101</v>
      </c>
      <c r="E94" s="17" t="s">
        <v>20</v>
      </c>
      <c r="F94" s="51">
        <v>2022</v>
      </c>
      <c r="G94" s="27" t="s">
        <v>41</v>
      </c>
      <c r="H94" s="19"/>
      <c r="I94" s="19"/>
      <c r="J94" s="20">
        <f t="shared" si="5"/>
        <v>0</v>
      </c>
      <c r="K94" s="50"/>
      <c r="L94" s="58"/>
      <c r="M94" s="54"/>
      <c r="N94" s="54"/>
      <c r="O94" s="54">
        <v>7.45</v>
      </c>
      <c r="P94" s="54"/>
      <c r="Q94" s="58"/>
      <c r="R94" s="58"/>
    </row>
    <row r="95" spans="2:18" ht="14.1" customHeight="1" x14ac:dyDescent="0.3">
      <c r="B95" s="55" t="s">
        <v>49</v>
      </c>
      <c r="C95" s="17" t="s">
        <v>96</v>
      </c>
      <c r="D95" s="51" t="s">
        <v>102</v>
      </c>
      <c r="E95" s="17" t="s">
        <v>20</v>
      </c>
      <c r="F95" s="51">
        <v>2022</v>
      </c>
      <c r="G95" s="27" t="s">
        <v>41</v>
      </c>
      <c r="H95" s="19"/>
      <c r="I95" s="19"/>
      <c r="J95" s="20">
        <f t="shared" si="5"/>
        <v>0</v>
      </c>
      <c r="K95" s="50"/>
      <c r="L95" s="58"/>
      <c r="M95" s="54"/>
      <c r="N95" s="54"/>
      <c r="O95" s="54">
        <v>8.2000000000000011</v>
      </c>
      <c r="P95" s="54"/>
      <c r="Q95" s="58"/>
      <c r="R95" s="58"/>
    </row>
    <row r="96" spans="2:18" ht="14.1" customHeight="1" x14ac:dyDescent="0.3">
      <c r="B96" s="55" t="s">
        <v>56</v>
      </c>
      <c r="C96" s="17" t="s">
        <v>103</v>
      </c>
      <c r="D96" s="51" t="s">
        <v>104</v>
      </c>
      <c r="E96" s="17" t="s">
        <v>20</v>
      </c>
      <c r="F96" s="51">
        <v>2023</v>
      </c>
      <c r="G96" s="27" t="s">
        <v>41</v>
      </c>
      <c r="H96" s="19"/>
      <c r="I96" s="19"/>
      <c r="J96" s="20">
        <f t="shared" si="5"/>
        <v>0</v>
      </c>
      <c r="K96" s="50"/>
      <c r="L96" s="58"/>
      <c r="M96" s="54"/>
      <c r="N96" s="54"/>
      <c r="O96" s="54">
        <v>12.450000000000001</v>
      </c>
      <c r="P96" s="54"/>
      <c r="Q96" s="58"/>
      <c r="R96" s="58"/>
    </row>
    <row r="97" spans="2:21" ht="14.1" customHeight="1" x14ac:dyDescent="0.3">
      <c r="B97" s="55" t="s">
        <v>56</v>
      </c>
      <c r="C97" s="17" t="s">
        <v>103</v>
      </c>
      <c r="D97" s="51" t="s">
        <v>104</v>
      </c>
      <c r="E97" s="17" t="s">
        <v>18</v>
      </c>
      <c r="F97" s="51">
        <v>2023</v>
      </c>
      <c r="G97" s="27" t="s">
        <v>41</v>
      </c>
      <c r="H97" s="19"/>
      <c r="I97" s="19"/>
      <c r="J97" s="20">
        <f t="shared" si="5"/>
        <v>0</v>
      </c>
      <c r="K97" s="50"/>
      <c r="L97" s="58"/>
      <c r="M97" s="54"/>
      <c r="N97" s="54"/>
      <c r="O97" s="54">
        <v>27.6</v>
      </c>
      <c r="P97" s="54"/>
      <c r="Q97" s="58"/>
      <c r="R97" s="58"/>
    </row>
    <row r="98" spans="2:21" ht="14.1" customHeight="1" x14ac:dyDescent="0.3">
      <c r="B98" s="55" t="s">
        <v>56</v>
      </c>
      <c r="C98" s="17" t="s">
        <v>103</v>
      </c>
      <c r="D98" s="51" t="s">
        <v>105</v>
      </c>
      <c r="E98" s="17" t="s">
        <v>20</v>
      </c>
      <c r="F98" s="51" t="s">
        <v>106</v>
      </c>
      <c r="G98" s="27" t="s">
        <v>41</v>
      </c>
      <c r="H98" s="19"/>
      <c r="I98" s="19"/>
      <c r="J98" s="20">
        <f t="shared" si="5"/>
        <v>0</v>
      </c>
      <c r="K98" s="50"/>
      <c r="L98" s="58"/>
      <c r="M98" s="54"/>
      <c r="N98" s="54"/>
      <c r="O98" s="54">
        <v>18.400000000000002</v>
      </c>
      <c r="P98" s="54"/>
      <c r="Q98" s="58"/>
      <c r="R98" s="58"/>
    </row>
    <row r="99" spans="2:21" ht="23.1" customHeight="1" x14ac:dyDescent="0.45">
      <c r="B99" s="70" t="s">
        <v>107</v>
      </c>
      <c r="C99" s="71" t="s">
        <v>108</v>
      </c>
      <c r="D99" s="12"/>
      <c r="E99" s="12"/>
      <c r="F99" s="69"/>
      <c r="G99" s="29"/>
      <c r="H99" s="14">
        <f>H100+H101+H102+H103+H104+H105*2+H106+H107*2+H108+H109</f>
        <v>0</v>
      </c>
      <c r="I99" s="14">
        <f>I100+I101+I102+I103+I104+I105*2+I106+I107*2+I108+I109</f>
        <v>0</v>
      </c>
      <c r="J99" s="30"/>
      <c r="K99" s="50"/>
      <c r="L99" s="58"/>
      <c r="M99" s="54"/>
      <c r="N99" s="54"/>
      <c r="O99" s="54"/>
      <c r="P99" s="54"/>
      <c r="Q99" s="58"/>
      <c r="R99" s="58"/>
      <c r="S99" s="58"/>
      <c r="T99" s="50"/>
      <c r="U99" s="50"/>
    </row>
    <row r="100" spans="2:21" ht="14.1" customHeight="1" x14ac:dyDescent="0.3">
      <c r="B100" s="55" t="s">
        <v>30</v>
      </c>
      <c r="C100" s="17" t="s">
        <v>109</v>
      </c>
      <c r="D100" s="51" t="s">
        <v>30</v>
      </c>
      <c r="E100" s="17" t="s">
        <v>20</v>
      </c>
      <c r="F100" s="51">
        <v>2022</v>
      </c>
      <c r="G100" s="27" t="s">
        <v>17</v>
      </c>
      <c r="H100" s="19"/>
      <c r="I100" s="19"/>
      <c r="J100" s="20">
        <f t="shared" ref="J100:J109" si="6">H100*O100</f>
        <v>0</v>
      </c>
      <c r="K100" s="50"/>
      <c r="L100" s="58"/>
      <c r="M100" s="54"/>
      <c r="N100" s="54"/>
      <c r="O100" s="54">
        <v>9.2000000000000011</v>
      </c>
      <c r="P100" s="54"/>
      <c r="Q100" s="58"/>
      <c r="R100" s="58"/>
    </row>
    <row r="101" spans="2:21" ht="14.1" customHeight="1" x14ac:dyDescent="0.3">
      <c r="B101" s="55" t="s">
        <v>56</v>
      </c>
      <c r="C101" s="17" t="s">
        <v>110</v>
      </c>
      <c r="D101" s="51" t="s">
        <v>111</v>
      </c>
      <c r="E101" s="17" t="s">
        <v>20</v>
      </c>
      <c r="F101" s="51">
        <v>2024</v>
      </c>
      <c r="G101" s="27" t="s">
        <v>17</v>
      </c>
      <c r="H101" s="19"/>
      <c r="I101" s="19"/>
      <c r="J101" s="20">
        <f t="shared" si="6"/>
        <v>0</v>
      </c>
      <c r="K101" s="50"/>
      <c r="L101" s="58"/>
      <c r="M101" s="54"/>
      <c r="N101" s="54"/>
      <c r="O101" s="54">
        <v>4.7</v>
      </c>
      <c r="P101" s="54"/>
      <c r="Q101" s="58"/>
      <c r="R101" s="58"/>
    </row>
    <row r="102" spans="2:21" ht="14.1" customHeight="1" x14ac:dyDescent="0.3">
      <c r="B102" s="55" t="s">
        <v>56</v>
      </c>
      <c r="C102" s="17" t="s">
        <v>112</v>
      </c>
      <c r="D102" s="51" t="s">
        <v>113</v>
      </c>
      <c r="E102" s="17" t="s">
        <v>20</v>
      </c>
      <c r="F102" s="51">
        <v>2023</v>
      </c>
      <c r="G102" s="27" t="s">
        <v>41</v>
      </c>
      <c r="H102" s="19"/>
      <c r="I102" s="19"/>
      <c r="J102" s="20">
        <f t="shared" si="6"/>
        <v>0</v>
      </c>
      <c r="K102" s="50"/>
      <c r="L102" s="58"/>
      <c r="M102" s="54"/>
      <c r="N102" s="54"/>
      <c r="O102" s="54">
        <v>5.4</v>
      </c>
      <c r="P102" s="54"/>
      <c r="Q102" s="58"/>
      <c r="R102" s="58"/>
    </row>
    <row r="103" spans="2:21" ht="14.1" customHeight="1" x14ac:dyDescent="0.3">
      <c r="B103" s="55" t="s">
        <v>56</v>
      </c>
      <c r="C103" s="17" t="s">
        <v>110</v>
      </c>
      <c r="D103" s="51" t="s">
        <v>111</v>
      </c>
      <c r="E103" s="17" t="s">
        <v>20</v>
      </c>
      <c r="F103" s="51">
        <v>2023</v>
      </c>
      <c r="G103" s="27" t="s">
        <v>41</v>
      </c>
      <c r="H103" s="19"/>
      <c r="I103" s="19"/>
      <c r="J103" s="20">
        <f t="shared" si="6"/>
        <v>0</v>
      </c>
      <c r="K103" s="50"/>
      <c r="L103" s="58"/>
      <c r="M103" s="54"/>
      <c r="N103" s="54"/>
      <c r="O103" s="54">
        <v>4.7</v>
      </c>
      <c r="P103" s="54"/>
      <c r="Q103" s="58"/>
      <c r="R103" s="58"/>
    </row>
    <row r="104" spans="2:21" ht="14.1" customHeight="1" x14ac:dyDescent="0.3">
      <c r="B104" s="55" t="s">
        <v>56</v>
      </c>
      <c r="C104" s="17" t="s">
        <v>114</v>
      </c>
      <c r="D104" s="51" t="s">
        <v>115</v>
      </c>
      <c r="E104" s="17" t="s">
        <v>20</v>
      </c>
      <c r="F104" s="51">
        <v>2023</v>
      </c>
      <c r="G104" s="27" t="s">
        <v>41</v>
      </c>
      <c r="H104" s="19"/>
      <c r="I104" s="19"/>
      <c r="J104" s="20">
        <f t="shared" si="6"/>
        <v>0</v>
      </c>
      <c r="K104" s="50"/>
      <c r="L104" s="58"/>
      <c r="M104" s="54"/>
      <c r="N104" s="54"/>
      <c r="O104" s="54">
        <v>7</v>
      </c>
      <c r="P104" s="54"/>
      <c r="Q104" s="58"/>
      <c r="R104" s="58"/>
    </row>
    <row r="105" spans="2:21" ht="14.1" customHeight="1" x14ac:dyDescent="0.3">
      <c r="B105" s="55" t="s">
        <v>56</v>
      </c>
      <c r="C105" s="17" t="s">
        <v>114</v>
      </c>
      <c r="D105" s="51" t="s">
        <v>115</v>
      </c>
      <c r="E105" s="17" t="s">
        <v>18</v>
      </c>
      <c r="F105" s="51">
        <v>2022</v>
      </c>
      <c r="G105" s="27" t="s">
        <v>41</v>
      </c>
      <c r="H105" s="19"/>
      <c r="I105" s="19"/>
      <c r="J105" s="20">
        <f t="shared" si="6"/>
        <v>0</v>
      </c>
      <c r="K105" s="50"/>
      <c r="L105" s="58"/>
      <c r="M105" s="54"/>
      <c r="N105" s="54"/>
      <c r="O105" s="54">
        <v>14.850000000000001</v>
      </c>
      <c r="P105" s="54"/>
      <c r="Q105" s="58"/>
      <c r="R105" s="58"/>
    </row>
    <row r="106" spans="2:21" ht="14.1" customHeight="1" x14ac:dyDescent="0.3">
      <c r="B106" s="55" t="s">
        <v>56</v>
      </c>
      <c r="C106" s="17" t="s">
        <v>114</v>
      </c>
      <c r="D106" s="51" t="s">
        <v>116</v>
      </c>
      <c r="E106" s="17" t="s">
        <v>20</v>
      </c>
      <c r="F106" s="51">
        <v>2022</v>
      </c>
      <c r="G106" s="27" t="s">
        <v>41</v>
      </c>
      <c r="H106" s="19"/>
      <c r="I106" s="19"/>
      <c r="J106" s="20">
        <f t="shared" si="6"/>
        <v>0</v>
      </c>
      <c r="K106" s="50"/>
      <c r="L106" s="58"/>
      <c r="M106" s="54"/>
      <c r="N106" s="54"/>
      <c r="O106" s="54">
        <v>8</v>
      </c>
      <c r="P106" s="54"/>
      <c r="Q106" s="58"/>
      <c r="R106" s="58"/>
    </row>
    <row r="107" spans="2:21" ht="14.1" customHeight="1" x14ac:dyDescent="0.3">
      <c r="B107" s="55" t="s">
        <v>56</v>
      </c>
      <c r="C107" s="17" t="s">
        <v>114</v>
      </c>
      <c r="D107" s="51" t="s">
        <v>116</v>
      </c>
      <c r="E107" s="17" t="s">
        <v>18</v>
      </c>
      <c r="F107" s="51">
        <v>2022</v>
      </c>
      <c r="G107" s="27" t="s">
        <v>41</v>
      </c>
      <c r="H107" s="19"/>
      <c r="I107" s="19"/>
      <c r="J107" s="20">
        <f t="shared" si="6"/>
        <v>0</v>
      </c>
      <c r="K107" s="50"/>
      <c r="L107" s="58"/>
      <c r="M107" s="54"/>
      <c r="N107" s="54"/>
      <c r="O107" s="54">
        <v>16.850000000000001</v>
      </c>
      <c r="P107" s="54"/>
      <c r="Q107" s="58"/>
      <c r="R107" s="58"/>
    </row>
    <row r="108" spans="2:21" ht="14.1" customHeight="1" x14ac:dyDescent="0.3">
      <c r="B108" s="55" t="s">
        <v>56</v>
      </c>
      <c r="C108" s="17" t="s">
        <v>114</v>
      </c>
      <c r="D108" s="51" t="s">
        <v>117</v>
      </c>
      <c r="E108" s="17" t="s">
        <v>20</v>
      </c>
      <c r="F108" s="51">
        <v>2021</v>
      </c>
      <c r="G108" s="27" t="s">
        <v>41</v>
      </c>
      <c r="H108" s="19"/>
      <c r="I108" s="19"/>
      <c r="J108" s="20">
        <f t="shared" si="6"/>
        <v>0</v>
      </c>
      <c r="K108" s="50"/>
      <c r="L108" s="58"/>
      <c r="M108" s="54"/>
      <c r="N108" s="54"/>
      <c r="O108" s="54">
        <v>9.2000000000000011</v>
      </c>
      <c r="P108" s="54"/>
      <c r="Q108" s="58"/>
      <c r="R108" s="58"/>
    </row>
    <row r="109" spans="2:21" ht="14.1" customHeight="1" x14ac:dyDescent="0.3">
      <c r="B109" s="55" t="s">
        <v>56</v>
      </c>
      <c r="C109" s="17" t="s">
        <v>114</v>
      </c>
      <c r="D109" s="51" t="s">
        <v>118</v>
      </c>
      <c r="E109" s="17" t="s">
        <v>20</v>
      </c>
      <c r="F109" s="51">
        <v>2020</v>
      </c>
      <c r="G109" s="27" t="s">
        <v>41</v>
      </c>
      <c r="H109" s="19"/>
      <c r="I109" s="19"/>
      <c r="J109" s="20">
        <f t="shared" si="6"/>
        <v>0</v>
      </c>
      <c r="K109" s="50"/>
      <c r="L109" s="58"/>
      <c r="M109" s="54"/>
      <c r="N109" s="54"/>
      <c r="O109" s="54">
        <v>9.2000000000000011</v>
      </c>
      <c r="P109" s="54"/>
      <c r="Q109" s="58"/>
      <c r="R109" s="58"/>
    </row>
    <row r="110" spans="2:21" ht="23.1" customHeight="1" x14ac:dyDescent="0.45">
      <c r="B110" s="22">
        <v>11</v>
      </c>
      <c r="C110" s="23" t="s">
        <v>119</v>
      </c>
      <c r="D110" s="12"/>
      <c r="E110" s="12"/>
      <c r="F110" s="69"/>
      <c r="G110" s="29"/>
      <c r="H110" s="14">
        <f>H111+H112+H113+H114+H115+H116*2+H117*3+H118+H119+H120*2+H121+H122+H123*5</f>
        <v>0</v>
      </c>
      <c r="I110" s="14">
        <f>I111+I112+I113+I114+I115+I116*2+I117*3+I118+I119+I120*2+I121+I122+I123*5</f>
        <v>0</v>
      </c>
      <c r="J110" s="30"/>
      <c r="K110" s="50"/>
      <c r="L110" s="58"/>
      <c r="M110" s="54"/>
      <c r="N110" s="54"/>
      <c r="O110" s="54">
        <v>0</v>
      </c>
      <c r="P110" s="54"/>
      <c r="Q110" s="58"/>
      <c r="R110" s="58"/>
    </row>
    <row r="111" spans="2:21" ht="14.1" customHeight="1" x14ac:dyDescent="0.3">
      <c r="B111" s="55" t="s">
        <v>56</v>
      </c>
      <c r="C111" s="17" t="s">
        <v>110</v>
      </c>
      <c r="D111" s="51" t="s">
        <v>120</v>
      </c>
      <c r="E111" s="17" t="s">
        <v>20</v>
      </c>
      <c r="F111" s="51">
        <v>2024</v>
      </c>
      <c r="G111" s="27" t="s">
        <v>17</v>
      </c>
      <c r="H111" s="19"/>
      <c r="I111" s="19"/>
      <c r="J111" s="20">
        <f t="shared" ref="J111:J123" si="7">H111*O111</f>
        <v>0</v>
      </c>
      <c r="K111" s="50"/>
      <c r="L111" s="58"/>
      <c r="M111" s="54"/>
      <c r="N111" s="54"/>
      <c r="O111" s="54">
        <v>5.5500000000000007</v>
      </c>
      <c r="P111" s="54"/>
      <c r="Q111" s="58"/>
      <c r="R111" s="58"/>
    </row>
    <row r="112" spans="2:21" ht="14.1" customHeight="1" x14ac:dyDescent="0.3">
      <c r="B112" s="55" t="s">
        <v>56</v>
      </c>
      <c r="C112" s="17" t="s">
        <v>110</v>
      </c>
      <c r="D112" s="51" t="s">
        <v>121</v>
      </c>
      <c r="E112" s="17" t="s">
        <v>20</v>
      </c>
      <c r="F112" s="51">
        <v>2022</v>
      </c>
      <c r="G112" s="27" t="s">
        <v>17</v>
      </c>
      <c r="H112" s="19"/>
      <c r="I112" s="19"/>
      <c r="J112" s="20">
        <f t="shared" si="7"/>
        <v>0</v>
      </c>
      <c r="K112" s="50"/>
      <c r="L112" s="58"/>
      <c r="M112" s="54"/>
      <c r="N112" s="54"/>
      <c r="O112" s="54">
        <v>10.700000000000001</v>
      </c>
      <c r="P112" s="54"/>
      <c r="Q112" s="58"/>
      <c r="R112" s="58"/>
    </row>
    <row r="113" spans="2:18" ht="14.1" customHeight="1" x14ac:dyDescent="0.3">
      <c r="B113" s="55" t="s">
        <v>56</v>
      </c>
      <c r="C113" s="17" t="s">
        <v>110</v>
      </c>
      <c r="D113" s="51" t="s">
        <v>122</v>
      </c>
      <c r="E113" s="17" t="s">
        <v>20</v>
      </c>
      <c r="F113" s="51">
        <v>2021</v>
      </c>
      <c r="G113" s="27" t="s">
        <v>17</v>
      </c>
      <c r="H113" s="19"/>
      <c r="I113" s="19"/>
      <c r="J113" s="20">
        <f t="shared" si="7"/>
        <v>0</v>
      </c>
      <c r="K113" s="50"/>
      <c r="L113" s="58"/>
      <c r="M113" s="54"/>
      <c r="N113" s="54"/>
      <c r="O113" s="54">
        <v>17.8</v>
      </c>
      <c r="P113" s="54"/>
      <c r="Q113" s="58"/>
      <c r="R113" s="58"/>
    </row>
    <row r="114" spans="2:18" ht="14.1" customHeight="1" x14ac:dyDescent="0.3">
      <c r="B114" s="55" t="s">
        <v>56</v>
      </c>
      <c r="C114" s="17" t="s">
        <v>110</v>
      </c>
      <c r="D114" s="51" t="s">
        <v>123</v>
      </c>
      <c r="E114" s="17" t="s">
        <v>20</v>
      </c>
      <c r="F114" s="51">
        <v>2024</v>
      </c>
      <c r="G114" s="27" t="s">
        <v>41</v>
      </c>
      <c r="H114" s="19"/>
      <c r="I114" s="19"/>
      <c r="J114" s="20">
        <f t="shared" si="7"/>
        <v>0</v>
      </c>
      <c r="K114" s="50"/>
      <c r="L114" s="58"/>
      <c r="M114" s="54"/>
      <c r="N114" s="54"/>
      <c r="O114" s="54">
        <v>5.3000000000000007</v>
      </c>
      <c r="P114" s="54"/>
      <c r="Q114" s="58"/>
      <c r="R114" s="58"/>
    </row>
    <row r="115" spans="2:18" ht="14.1" customHeight="1" x14ac:dyDescent="0.3">
      <c r="B115" s="55" t="s">
        <v>56</v>
      </c>
      <c r="C115" s="17" t="s">
        <v>110</v>
      </c>
      <c r="D115" s="51" t="s">
        <v>120</v>
      </c>
      <c r="E115" s="17" t="s">
        <v>20</v>
      </c>
      <c r="F115" s="51">
        <v>2022</v>
      </c>
      <c r="G115" s="27" t="s">
        <v>41</v>
      </c>
      <c r="H115" s="19"/>
      <c r="I115" s="19"/>
      <c r="J115" s="20">
        <f t="shared" si="7"/>
        <v>0</v>
      </c>
      <c r="K115" s="50"/>
      <c r="L115" s="58"/>
      <c r="M115" s="54"/>
      <c r="N115" s="54"/>
      <c r="O115" s="54">
        <v>5.5500000000000007</v>
      </c>
      <c r="P115" s="54"/>
      <c r="Q115" s="58"/>
      <c r="R115" s="58"/>
    </row>
    <row r="116" spans="2:18" ht="14.1" customHeight="1" x14ac:dyDescent="0.3">
      <c r="B116" s="55" t="s">
        <v>56</v>
      </c>
      <c r="C116" s="17" t="s">
        <v>110</v>
      </c>
      <c r="D116" s="51" t="s">
        <v>120</v>
      </c>
      <c r="E116" s="17" t="s">
        <v>18</v>
      </c>
      <c r="F116" s="51">
        <v>2022</v>
      </c>
      <c r="G116" s="27" t="s">
        <v>41</v>
      </c>
      <c r="H116" s="19"/>
      <c r="I116" s="19"/>
      <c r="J116" s="20">
        <f t="shared" si="7"/>
        <v>0</v>
      </c>
      <c r="K116" s="50"/>
      <c r="L116" s="58"/>
      <c r="M116" s="54"/>
      <c r="N116" s="54"/>
      <c r="O116" s="54">
        <v>13.9</v>
      </c>
      <c r="P116" s="54"/>
      <c r="Q116" s="58"/>
      <c r="R116" s="58"/>
    </row>
    <row r="117" spans="2:18" ht="14.1" customHeight="1" x14ac:dyDescent="0.3">
      <c r="B117" s="55" t="s">
        <v>56</v>
      </c>
      <c r="C117" s="17" t="s">
        <v>110</v>
      </c>
      <c r="D117" s="51" t="s">
        <v>120</v>
      </c>
      <c r="E117" s="17" t="s">
        <v>124</v>
      </c>
      <c r="F117" s="51">
        <v>2022</v>
      </c>
      <c r="G117" s="27" t="s">
        <v>41</v>
      </c>
      <c r="H117" s="19"/>
      <c r="I117" s="19"/>
      <c r="J117" s="20">
        <f t="shared" si="7"/>
        <v>0</v>
      </c>
      <c r="K117" s="50"/>
      <c r="L117" s="58"/>
      <c r="M117" s="54"/>
      <c r="N117" s="54"/>
      <c r="O117" s="54">
        <v>34.4</v>
      </c>
      <c r="P117" s="54"/>
      <c r="Q117" s="58"/>
      <c r="R117" s="58"/>
    </row>
    <row r="118" spans="2:18" ht="14.1" customHeight="1" x14ac:dyDescent="0.3">
      <c r="B118" s="55" t="s">
        <v>56</v>
      </c>
      <c r="C118" s="17" t="s">
        <v>110</v>
      </c>
      <c r="D118" s="51" t="s">
        <v>125</v>
      </c>
      <c r="E118" s="17" t="s">
        <v>20</v>
      </c>
      <c r="F118" s="51">
        <v>2024</v>
      </c>
      <c r="G118" s="27" t="s">
        <v>41</v>
      </c>
      <c r="H118" s="19"/>
      <c r="I118" s="19"/>
      <c r="J118" s="20">
        <f t="shared" si="7"/>
        <v>0</v>
      </c>
      <c r="K118" s="50"/>
      <c r="L118" s="58"/>
      <c r="M118" s="54"/>
      <c r="N118" s="54"/>
      <c r="O118" s="54">
        <v>5.9</v>
      </c>
      <c r="P118" s="54"/>
      <c r="Q118" s="58"/>
      <c r="R118" s="58"/>
    </row>
    <row r="119" spans="2:18" ht="14.1" customHeight="1" x14ac:dyDescent="0.3">
      <c r="B119" s="55" t="s">
        <v>56</v>
      </c>
      <c r="C119" s="17" t="s">
        <v>110</v>
      </c>
      <c r="D119" s="51" t="s">
        <v>126</v>
      </c>
      <c r="E119" s="17" t="s">
        <v>20</v>
      </c>
      <c r="F119" s="51">
        <v>2022</v>
      </c>
      <c r="G119" s="27" t="s">
        <v>41</v>
      </c>
      <c r="H119" s="19"/>
      <c r="I119" s="19"/>
      <c r="J119" s="20">
        <f t="shared" si="7"/>
        <v>0</v>
      </c>
      <c r="K119" s="50"/>
      <c r="L119" s="58"/>
      <c r="M119" s="54"/>
      <c r="N119" s="54"/>
      <c r="O119" s="54">
        <v>7.7</v>
      </c>
      <c r="P119" s="54"/>
      <c r="Q119" s="58"/>
      <c r="R119" s="58"/>
    </row>
    <row r="120" spans="2:18" ht="14.1" customHeight="1" x14ac:dyDescent="0.3">
      <c r="B120" s="55" t="s">
        <v>56</v>
      </c>
      <c r="C120" s="17" t="s">
        <v>110</v>
      </c>
      <c r="D120" s="51" t="s">
        <v>126</v>
      </c>
      <c r="E120" s="17" t="s">
        <v>18</v>
      </c>
      <c r="F120" s="51">
        <v>2020</v>
      </c>
      <c r="G120" s="27" t="s">
        <v>41</v>
      </c>
      <c r="H120" s="19"/>
      <c r="I120" s="19"/>
      <c r="J120" s="20">
        <f t="shared" si="7"/>
        <v>0</v>
      </c>
      <c r="K120" s="50"/>
      <c r="L120" s="58"/>
      <c r="M120" s="54"/>
      <c r="N120" s="54"/>
      <c r="O120" s="54">
        <v>19.25</v>
      </c>
      <c r="P120" s="54"/>
      <c r="Q120" s="58"/>
      <c r="R120" s="58"/>
    </row>
    <row r="121" spans="2:18" ht="14.1" customHeight="1" x14ac:dyDescent="0.3">
      <c r="B121" s="55" t="s">
        <v>56</v>
      </c>
      <c r="C121" s="17" t="s">
        <v>110</v>
      </c>
      <c r="D121" s="51" t="s">
        <v>121</v>
      </c>
      <c r="E121" s="17" t="s">
        <v>20</v>
      </c>
      <c r="F121" s="51">
        <v>2022</v>
      </c>
      <c r="G121" s="27" t="s">
        <v>41</v>
      </c>
      <c r="H121" s="19"/>
      <c r="I121" s="19"/>
      <c r="J121" s="20">
        <f t="shared" si="7"/>
        <v>0</v>
      </c>
      <c r="K121" s="50"/>
      <c r="L121" s="58"/>
      <c r="M121" s="54"/>
      <c r="N121" s="54"/>
      <c r="O121" s="54">
        <v>10.700000000000001</v>
      </c>
      <c r="P121" s="54"/>
      <c r="Q121" s="58"/>
      <c r="R121" s="58"/>
    </row>
    <row r="122" spans="2:18" ht="14.1" customHeight="1" x14ac:dyDescent="0.3">
      <c r="B122" s="55" t="s">
        <v>56</v>
      </c>
      <c r="C122" s="17" t="s">
        <v>110</v>
      </c>
      <c r="D122" s="51" t="s">
        <v>127</v>
      </c>
      <c r="E122" s="17" t="s">
        <v>20</v>
      </c>
      <c r="F122" s="51">
        <v>2022</v>
      </c>
      <c r="G122" s="27" t="s">
        <v>41</v>
      </c>
      <c r="H122" s="19"/>
      <c r="I122" s="19"/>
      <c r="J122" s="20">
        <f t="shared" si="7"/>
        <v>0</v>
      </c>
      <c r="K122" s="50"/>
      <c r="L122" s="58"/>
      <c r="M122" s="54"/>
      <c r="N122" s="54"/>
      <c r="O122" s="54">
        <v>17.8</v>
      </c>
      <c r="P122" s="54"/>
      <c r="Q122" s="58"/>
      <c r="R122" s="58"/>
    </row>
    <row r="123" spans="2:18" ht="14.1" customHeight="1" x14ac:dyDescent="0.3">
      <c r="B123" s="55" t="s">
        <v>56</v>
      </c>
      <c r="C123" s="17" t="s">
        <v>110</v>
      </c>
      <c r="D123" s="51" t="s">
        <v>128</v>
      </c>
      <c r="E123" s="17" t="s">
        <v>82</v>
      </c>
      <c r="F123" s="51" t="s">
        <v>16</v>
      </c>
      <c r="G123" s="27" t="s">
        <v>41</v>
      </c>
      <c r="H123" s="19"/>
      <c r="I123" s="19"/>
      <c r="J123" s="20">
        <f t="shared" si="7"/>
        <v>0</v>
      </c>
      <c r="K123" s="50"/>
      <c r="L123" s="58"/>
      <c r="M123" s="54"/>
      <c r="N123" s="54"/>
      <c r="O123" s="54">
        <v>13.25</v>
      </c>
      <c r="P123" s="54"/>
      <c r="Q123" s="58"/>
      <c r="R123" s="58"/>
    </row>
    <row r="124" spans="2:18" ht="23.1" customHeight="1" x14ac:dyDescent="0.45">
      <c r="B124" s="22" t="s">
        <v>129</v>
      </c>
      <c r="C124" s="23" t="s">
        <v>130</v>
      </c>
      <c r="D124" s="12"/>
      <c r="E124" s="12"/>
      <c r="F124" s="69"/>
      <c r="G124" s="29"/>
      <c r="H124" s="14">
        <f>H125+H126+H127+H128+H129+H130*2+H131+H132*2+H133</f>
        <v>0</v>
      </c>
      <c r="I124" s="14">
        <f>I125+I126+I127+I128+I129+I130*2+I131+I132*2+I133</f>
        <v>0</v>
      </c>
      <c r="J124" s="30"/>
      <c r="K124" s="50"/>
      <c r="L124" s="58"/>
      <c r="M124" s="54"/>
      <c r="N124" s="54"/>
      <c r="O124" s="54">
        <v>0</v>
      </c>
      <c r="P124" s="54"/>
      <c r="Q124" s="58"/>
      <c r="R124" s="58"/>
    </row>
    <row r="125" spans="2:18" ht="14.1" customHeight="1" x14ac:dyDescent="0.3">
      <c r="B125" s="55" t="s">
        <v>30</v>
      </c>
      <c r="C125" s="17" t="s">
        <v>131</v>
      </c>
      <c r="D125" s="51" t="s">
        <v>132</v>
      </c>
      <c r="E125" s="17" t="s">
        <v>20</v>
      </c>
      <c r="F125" s="51">
        <v>2024</v>
      </c>
      <c r="G125" s="27" t="s">
        <v>17</v>
      </c>
      <c r="H125" s="19"/>
      <c r="I125" s="19"/>
      <c r="J125" s="20">
        <f t="shared" ref="J125:J133" si="8">H125*O125</f>
        <v>0</v>
      </c>
      <c r="K125" s="50"/>
      <c r="L125" s="58"/>
      <c r="M125" s="54"/>
      <c r="N125" s="54"/>
      <c r="O125" s="54">
        <v>4.2</v>
      </c>
      <c r="P125" s="54"/>
      <c r="Q125" s="58"/>
      <c r="R125" s="58"/>
    </row>
    <row r="126" spans="2:18" ht="14.1" customHeight="1" x14ac:dyDescent="0.3">
      <c r="B126" s="55" t="s">
        <v>30</v>
      </c>
      <c r="C126" s="17" t="s">
        <v>133</v>
      </c>
      <c r="D126" s="51" t="s">
        <v>134</v>
      </c>
      <c r="E126" s="17" t="s">
        <v>20</v>
      </c>
      <c r="F126" s="51" t="s">
        <v>562</v>
      </c>
      <c r="G126" s="27" t="s">
        <v>17</v>
      </c>
      <c r="H126" s="19"/>
      <c r="I126" s="19"/>
      <c r="J126" s="20">
        <f t="shared" si="8"/>
        <v>0</v>
      </c>
      <c r="K126" s="50"/>
      <c r="L126" s="58"/>
      <c r="M126" s="54"/>
      <c r="N126" s="54"/>
      <c r="O126" s="54">
        <v>20.55</v>
      </c>
      <c r="P126" s="54"/>
      <c r="Q126" s="58"/>
      <c r="R126" s="58"/>
    </row>
    <row r="127" spans="2:18" ht="14.1" customHeight="1" x14ac:dyDescent="0.3">
      <c r="B127" s="55" t="s">
        <v>30</v>
      </c>
      <c r="C127" s="17" t="s">
        <v>133</v>
      </c>
      <c r="D127" s="51" t="s">
        <v>135</v>
      </c>
      <c r="E127" s="17" t="s">
        <v>20</v>
      </c>
      <c r="F127" s="51">
        <v>2023</v>
      </c>
      <c r="G127" s="27" t="s">
        <v>17</v>
      </c>
      <c r="H127" s="19"/>
      <c r="I127" s="19"/>
      <c r="J127" s="20">
        <f t="shared" si="8"/>
        <v>0</v>
      </c>
      <c r="K127" s="50"/>
      <c r="L127" s="58"/>
      <c r="M127" s="54"/>
      <c r="N127" s="54"/>
      <c r="O127" s="54">
        <v>33</v>
      </c>
      <c r="P127" s="54"/>
      <c r="Q127" s="58"/>
      <c r="R127" s="58"/>
    </row>
    <row r="128" spans="2:18" ht="14.1" customHeight="1" x14ac:dyDescent="0.3">
      <c r="B128" s="55" t="s">
        <v>30</v>
      </c>
      <c r="C128" s="17" t="s">
        <v>131</v>
      </c>
      <c r="D128" s="51" t="s">
        <v>132</v>
      </c>
      <c r="E128" s="17" t="s">
        <v>20</v>
      </c>
      <c r="F128" s="51">
        <v>2023</v>
      </c>
      <c r="G128" s="27" t="s">
        <v>41</v>
      </c>
      <c r="H128" s="19"/>
      <c r="I128" s="19"/>
      <c r="J128" s="20">
        <f t="shared" si="8"/>
        <v>0</v>
      </c>
      <c r="K128" s="50"/>
      <c r="L128" s="58"/>
      <c r="M128" s="54"/>
      <c r="N128" s="54"/>
      <c r="O128" s="54">
        <v>4.2</v>
      </c>
      <c r="P128" s="54"/>
      <c r="Q128" s="58"/>
      <c r="R128" s="58"/>
    </row>
    <row r="129" spans="2:18" ht="14.1" customHeight="1" x14ac:dyDescent="0.3">
      <c r="B129" s="55" t="s">
        <v>30</v>
      </c>
      <c r="C129" s="17" t="s">
        <v>136</v>
      </c>
      <c r="D129" s="51" t="s">
        <v>137</v>
      </c>
      <c r="E129" s="17" t="s">
        <v>20</v>
      </c>
      <c r="F129" s="51">
        <v>2023</v>
      </c>
      <c r="G129" s="27" t="s">
        <v>41</v>
      </c>
      <c r="H129" s="19"/>
      <c r="I129" s="19"/>
      <c r="J129" s="20">
        <f t="shared" si="8"/>
        <v>0</v>
      </c>
      <c r="K129" s="50"/>
      <c r="L129" s="58"/>
      <c r="M129" s="54"/>
      <c r="N129" s="54"/>
      <c r="O129" s="54">
        <v>8.4</v>
      </c>
      <c r="P129" s="54"/>
      <c r="Q129" s="58"/>
      <c r="R129" s="58"/>
    </row>
    <row r="130" spans="2:18" ht="14.1" customHeight="1" x14ac:dyDescent="0.3">
      <c r="B130" s="55" t="s">
        <v>30</v>
      </c>
      <c r="C130" s="17" t="s">
        <v>136</v>
      </c>
      <c r="D130" s="51" t="s">
        <v>137</v>
      </c>
      <c r="E130" s="17" t="s">
        <v>18</v>
      </c>
      <c r="F130" s="51">
        <v>2021</v>
      </c>
      <c r="G130" s="27" t="s">
        <v>41</v>
      </c>
      <c r="H130" s="19"/>
      <c r="I130" s="19"/>
      <c r="J130" s="20">
        <f t="shared" si="8"/>
        <v>0</v>
      </c>
      <c r="K130" s="50"/>
      <c r="L130" s="58"/>
      <c r="M130" s="54"/>
      <c r="N130" s="54"/>
      <c r="O130" s="54">
        <v>19.200000000000003</v>
      </c>
      <c r="P130" s="54"/>
      <c r="Q130" s="58"/>
      <c r="R130" s="58"/>
    </row>
    <row r="131" spans="2:18" ht="14.1" customHeight="1" x14ac:dyDescent="0.3">
      <c r="B131" s="55" t="s">
        <v>30</v>
      </c>
      <c r="C131" s="17" t="s">
        <v>133</v>
      </c>
      <c r="D131" s="51" t="s">
        <v>134</v>
      </c>
      <c r="E131" s="17" t="s">
        <v>20</v>
      </c>
      <c r="F131" s="51">
        <v>2023</v>
      </c>
      <c r="G131" s="27" t="s">
        <v>41</v>
      </c>
      <c r="H131" s="19"/>
      <c r="I131" s="19"/>
      <c r="J131" s="20">
        <f t="shared" si="8"/>
        <v>0</v>
      </c>
      <c r="K131" s="50"/>
      <c r="L131" s="58"/>
      <c r="M131" s="54"/>
      <c r="N131" s="54"/>
      <c r="O131" s="54">
        <v>16.850000000000001</v>
      </c>
      <c r="P131" s="54"/>
      <c r="Q131" s="58"/>
      <c r="R131" s="58"/>
    </row>
    <row r="132" spans="2:18" ht="14.1" customHeight="1" x14ac:dyDescent="0.3">
      <c r="B132" s="55" t="s">
        <v>30</v>
      </c>
      <c r="C132" s="17" t="s">
        <v>133</v>
      </c>
      <c r="D132" s="51" t="s">
        <v>134</v>
      </c>
      <c r="E132" s="17" t="s">
        <v>18</v>
      </c>
      <c r="F132" s="51">
        <v>2020</v>
      </c>
      <c r="G132" s="27" t="s">
        <v>41</v>
      </c>
      <c r="H132" s="19"/>
      <c r="I132" s="19"/>
      <c r="J132" s="20">
        <f t="shared" si="8"/>
        <v>0</v>
      </c>
      <c r="K132" s="50"/>
      <c r="L132" s="58"/>
      <c r="M132" s="54"/>
      <c r="N132" s="54"/>
      <c r="O132" s="54">
        <v>35.700000000000003</v>
      </c>
      <c r="P132" s="54"/>
      <c r="Q132" s="58"/>
      <c r="R132" s="58"/>
    </row>
    <row r="133" spans="2:18" ht="14.1" customHeight="1" x14ac:dyDescent="0.3">
      <c r="B133" s="55" t="s">
        <v>30</v>
      </c>
      <c r="C133" s="17" t="s">
        <v>133</v>
      </c>
      <c r="D133" s="51" t="s">
        <v>138</v>
      </c>
      <c r="E133" s="17" t="s">
        <v>20</v>
      </c>
      <c r="F133" s="51">
        <v>2018</v>
      </c>
      <c r="G133" s="27" t="s">
        <v>41</v>
      </c>
      <c r="H133" s="19"/>
      <c r="I133" s="19"/>
      <c r="J133" s="20">
        <f t="shared" si="8"/>
        <v>0</v>
      </c>
      <c r="K133" s="50"/>
      <c r="L133" s="58"/>
      <c r="M133" s="54"/>
      <c r="N133" s="54"/>
      <c r="O133" s="54">
        <v>32.6</v>
      </c>
      <c r="P133" s="54"/>
      <c r="Q133" s="58"/>
      <c r="R133" s="58"/>
    </row>
    <row r="134" spans="2:18" ht="23.1" customHeight="1" x14ac:dyDescent="0.45">
      <c r="B134" s="22" t="s">
        <v>139</v>
      </c>
      <c r="C134" s="23" t="s">
        <v>140</v>
      </c>
      <c r="D134" s="12"/>
      <c r="E134" s="12"/>
      <c r="F134" s="69"/>
      <c r="G134" s="29"/>
      <c r="H134" s="14">
        <f>H135+H136+H137/2</f>
        <v>0</v>
      </c>
      <c r="I134" s="14">
        <f>I135+I136+I137/2</f>
        <v>0</v>
      </c>
      <c r="J134" s="30"/>
      <c r="K134" s="50"/>
      <c r="L134" s="58"/>
      <c r="M134" s="54"/>
      <c r="N134" s="54"/>
      <c r="O134" s="54">
        <v>0</v>
      </c>
      <c r="P134" s="54"/>
      <c r="Q134" s="58"/>
      <c r="R134" s="58"/>
    </row>
    <row r="135" spans="2:18" ht="14.1" customHeight="1" x14ac:dyDescent="0.3">
      <c r="B135" s="55" t="s">
        <v>13</v>
      </c>
      <c r="C135" s="17" t="s">
        <v>141</v>
      </c>
      <c r="D135" s="51" t="s">
        <v>142</v>
      </c>
      <c r="E135" s="17" t="s">
        <v>20</v>
      </c>
      <c r="F135" s="51">
        <v>2024</v>
      </c>
      <c r="G135" s="27" t="s">
        <v>26</v>
      </c>
      <c r="H135" s="19"/>
      <c r="I135" s="19"/>
      <c r="J135" s="20">
        <f>H135*O135</f>
        <v>0</v>
      </c>
      <c r="K135" s="50"/>
      <c r="L135" s="58"/>
      <c r="M135" s="54"/>
      <c r="N135" s="54"/>
      <c r="O135" s="54">
        <v>5.65</v>
      </c>
      <c r="P135" s="54"/>
      <c r="Q135" s="58"/>
      <c r="R135" s="58"/>
    </row>
    <row r="136" spans="2:18" ht="14.1" customHeight="1" x14ac:dyDescent="0.3">
      <c r="B136" s="55" t="s">
        <v>13</v>
      </c>
      <c r="C136" s="17" t="s">
        <v>141</v>
      </c>
      <c r="D136" s="51" t="s">
        <v>143</v>
      </c>
      <c r="E136" s="17" t="s">
        <v>20</v>
      </c>
      <c r="F136" s="51">
        <v>2024</v>
      </c>
      <c r="G136" s="27" t="s">
        <v>26</v>
      </c>
      <c r="H136" s="19"/>
      <c r="I136" s="19"/>
      <c r="J136" s="20">
        <f>H136*O136</f>
        <v>0</v>
      </c>
      <c r="K136" s="50"/>
      <c r="L136" s="58"/>
      <c r="M136" s="54"/>
      <c r="N136" s="54"/>
      <c r="O136" s="54">
        <v>7.25</v>
      </c>
      <c r="P136" s="54"/>
      <c r="Q136" s="58"/>
      <c r="R136" s="58"/>
    </row>
    <row r="137" spans="2:18" ht="14.1" customHeight="1" x14ac:dyDescent="0.3">
      <c r="B137" s="55" t="s">
        <v>13</v>
      </c>
      <c r="C137" s="17" t="s">
        <v>141</v>
      </c>
      <c r="D137" s="51" t="s">
        <v>143</v>
      </c>
      <c r="E137" s="17" t="s">
        <v>144</v>
      </c>
      <c r="F137" s="51">
        <v>2022</v>
      </c>
      <c r="G137" s="27" t="s">
        <v>26</v>
      </c>
      <c r="H137" s="19"/>
      <c r="I137" s="19"/>
      <c r="J137" s="20">
        <f>H137*O137</f>
        <v>0</v>
      </c>
      <c r="K137" s="50"/>
      <c r="L137" s="58"/>
      <c r="M137" s="54"/>
      <c r="N137" s="54"/>
      <c r="O137" s="54">
        <v>4.75</v>
      </c>
      <c r="P137" s="54"/>
      <c r="Q137" s="58"/>
      <c r="R137" s="58"/>
    </row>
    <row r="138" spans="2:18" ht="23.1" customHeight="1" x14ac:dyDescent="0.45">
      <c r="B138" s="22" t="s">
        <v>145</v>
      </c>
      <c r="C138" s="23" t="s">
        <v>146</v>
      </c>
      <c r="D138" s="12"/>
      <c r="E138" s="12"/>
      <c r="F138" s="69"/>
      <c r="G138" s="29"/>
      <c r="H138" s="14">
        <f>H139+H140+H141+H142+H143+H144*5</f>
        <v>0</v>
      </c>
      <c r="I138" s="14">
        <f>I139+I140+I141+I142+I143+I144*5</f>
        <v>0</v>
      </c>
      <c r="J138" s="30"/>
      <c r="K138" s="50"/>
      <c r="L138" s="58"/>
      <c r="M138" s="54"/>
      <c r="N138" s="54"/>
      <c r="O138" s="54">
        <v>0</v>
      </c>
      <c r="P138" s="54"/>
      <c r="Q138" s="58"/>
      <c r="R138" s="58"/>
    </row>
    <row r="139" spans="2:18" ht="14.1" customHeight="1" x14ac:dyDescent="0.3">
      <c r="B139" s="55" t="s">
        <v>56</v>
      </c>
      <c r="C139" s="17" t="s">
        <v>147</v>
      </c>
      <c r="D139" s="51" t="s">
        <v>148</v>
      </c>
      <c r="E139" s="17" t="s">
        <v>20</v>
      </c>
      <c r="F139" s="51">
        <v>2023</v>
      </c>
      <c r="G139" s="27" t="s">
        <v>17</v>
      </c>
      <c r="H139" s="19"/>
      <c r="I139" s="19"/>
      <c r="J139" s="20">
        <f t="shared" ref="J139:J144" si="9">H139*O139</f>
        <v>0</v>
      </c>
      <c r="K139" s="50"/>
      <c r="L139" s="58"/>
      <c r="M139" s="54"/>
      <c r="N139" s="54"/>
      <c r="O139" s="54">
        <v>4.9000000000000004</v>
      </c>
      <c r="P139" s="54"/>
      <c r="Q139" s="58"/>
      <c r="R139" s="58"/>
    </row>
    <row r="140" spans="2:18" ht="14.1" customHeight="1" x14ac:dyDescent="0.3">
      <c r="B140" s="55" t="s">
        <v>56</v>
      </c>
      <c r="C140" s="17" t="s">
        <v>147</v>
      </c>
      <c r="D140" s="51" t="s">
        <v>149</v>
      </c>
      <c r="E140" s="17" t="s">
        <v>20</v>
      </c>
      <c r="F140" s="51">
        <v>2024</v>
      </c>
      <c r="G140" s="27" t="s">
        <v>41</v>
      </c>
      <c r="H140" s="19"/>
      <c r="I140" s="19"/>
      <c r="J140" s="20">
        <f t="shared" si="9"/>
        <v>0</v>
      </c>
      <c r="K140" s="50"/>
      <c r="L140" s="58"/>
      <c r="M140" s="54"/>
      <c r="N140" s="54"/>
      <c r="O140" s="54">
        <v>3.3000000000000003</v>
      </c>
      <c r="P140" s="54"/>
      <c r="Q140" s="58"/>
      <c r="R140" s="58"/>
    </row>
    <row r="141" spans="2:18" ht="14.1" customHeight="1" x14ac:dyDescent="0.3">
      <c r="B141" s="55" t="s">
        <v>56</v>
      </c>
      <c r="C141" s="17" t="s">
        <v>150</v>
      </c>
      <c r="D141" s="51" t="s">
        <v>151</v>
      </c>
      <c r="E141" s="17" t="s">
        <v>20</v>
      </c>
      <c r="F141" s="51">
        <v>2023</v>
      </c>
      <c r="G141" s="27" t="s">
        <v>41</v>
      </c>
      <c r="H141" s="19"/>
      <c r="I141" s="19"/>
      <c r="J141" s="20">
        <f t="shared" si="9"/>
        <v>0</v>
      </c>
      <c r="K141" s="50"/>
      <c r="L141" s="58"/>
      <c r="M141" s="54"/>
      <c r="N141" s="54"/>
      <c r="O141" s="54">
        <v>5.1000000000000005</v>
      </c>
      <c r="P141" s="54"/>
      <c r="Q141" s="58"/>
      <c r="R141" s="58"/>
    </row>
    <row r="142" spans="2:18" ht="14.1" customHeight="1" x14ac:dyDescent="0.3">
      <c r="B142" s="55" t="s">
        <v>49</v>
      </c>
      <c r="C142" s="17" t="s">
        <v>150</v>
      </c>
      <c r="D142" s="51" t="s">
        <v>152</v>
      </c>
      <c r="E142" s="17" t="s">
        <v>20</v>
      </c>
      <c r="F142" s="51">
        <v>2021</v>
      </c>
      <c r="G142" s="27" t="s">
        <v>41</v>
      </c>
      <c r="H142" s="19"/>
      <c r="I142" s="19"/>
      <c r="J142" s="20">
        <f t="shared" si="9"/>
        <v>0</v>
      </c>
      <c r="K142" s="50"/>
      <c r="L142" s="58"/>
      <c r="M142" s="54"/>
      <c r="N142" s="54"/>
      <c r="O142" s="54">
        <v>6.3500000000000005</v>
      </c>
      <c r="P142" s="54"/>
      <c r="Q142" s="58"/>
      <c r="R142" s="58"/>
    </row>
    <row r="143" spans="2:18" ht="14.1" customHeight="1" x14ac:dyDescent="0.3">
      <c r="B143" s="55" t="s">
        <v>49</v>
      </c>
      <c r="C143" s="17" t="s">
        <v>150</v>
      </c>
      <c r="D143" s="51" t="s">
        <v>153</v>
      </c>
      <c r="E143" s="17" t="s">
        <v>20</v>
      </c>
      <c r="F143" s="51">
        <v>2019</v>
      </c>
      <c r="G143" s="27" t="s">
        <v>41</v>
      </c>
      <c r="H143" s="19"/>
      <c r="I143" s="19"/>
      <c r="J143" s="20">
        <f t="shared" si="9"/>
        <v>0</v>
      </c>
      <c r="K143" s="50"/>
      <c r="L143" s="58"/>
      <c r="M143" s="54"/>
      <c r="N143" s="54"/>
      <c r="O143" s="54">
        <v>17.850000000000001</v>
      </c>
      <c r="P143" s="54"/>
      <c r="Q143" s="58"/>
      <c r="R143" s="58"/>
    </row>
    <row r="144" spans="2:18" ht="14.1" customHeight="1" x14ac:dyDescent="0.3">
      <c r="B144" s="55" t="s">
        <v>56</v>
      </c>
      <c r="C144" s="17" t="s">
        <v>147</v>
      </c>
      <c r="D144" s="51" t="s">
        <v>30</v>
      </c>
      <c r="E144" s="17" t="s">
        <v>82</v>
      </c>
      <c r="F144" s="51"/>
      <c r="G144" s="27" t="s">
        <v>41</v>
      </c>
      <c r="H144" s="19"/>
      <c r="I144" s="19"/>
      <c r="J144" s="20">
        <f t="shared" si="9"/>
        <v>0</v>
      </c>
      <c r="K144" s="50"/>
      <c r="L144" s="58"/>
      <c r="M144" s="54"/>
      <c r="N144" s="54"/>
      <c r="O144" s="54">
        <v>13.25</v>
      </c>
      <c r="P144" s="54"/>
      <c r="Q144" s="58"/>
      <c r="R144" s="58"/>
    </row>
    <row r="145" spans="2:23" ht="28.35" customHeight="1" x14ac:dyDescent="0.3">
      <c r="B145" s="60"/>
      <c r="C145" s="21"/>
      <c r="D145" s="31"/>
      <c r="E145" s="21"/>
      <c r="F145" s="31"/>
      <c r="G145" s="21"/>
      <c r="J145" s="32"/>
      <c r="K145" s="50"/>
      <c r="L145" s="58"/>
      <c r="M145" s="54"/>
      <c r="N145" s="54"/>
      <c r="O145" s="54"/>
      <c r="P145" s="54"/>
      <c r="Q145" s="58"/>
      <c r="R145" s="58"/>
    </row>
    <row r="146" spans="2:23" ht="24" customHeight="1" x14ac:dyDescent="0.45">
      <c r="B146" s="33"/>
      <c r="C146" s="33"/>
      <c r="D146" s="120" t="s">
        <v>154</v>
      </c>
      <c r="E146" s="120"/>
      <c r="F146" s="120"/>
      <c r="G146" s="33"/>
      <c r="H146" s="33"/>
      <c r="I146" s="33"/>
      <c r="J146" s="33"/>
      <c r="K146" s="50"/>
      <c r="L146" s="58"/>
      <c r="M146" s="54"/>
      <c r="N146" s="54"/>
      <c r="O146" s="54"/>
      <c r="P146" s="54"/>
      <c r="Q146" s="58"/>
      <c r="R146" s="58"/>
      <c r="S146" s="58"/>
      <c r="T146" s="50"/>
      <c r="U146" s="50"/>
    </row>
    <row r="147" spans="2:23" x14ac:dyDescent="0.3">
      <c r="B147" s="60"/>
      <c r="C147" s="21"/>
      <c r="D147" s="31"/>
      <c r="E147" s="21"/>
      <c r="F147" s="31"/>
      <c r="G147" s="21"/>
      <c r="J147" s="32"/>
      <c r="K147" s="50"/>
      <c r="L147" s="58"/>
      <c r="M147" s="54"/>
      <c r="N147" s="54"/>
      <c r="O147" s="54"/>
      <c r="P147" s="54"/>
      <c r="Q147" s="58"/>
      <c r="R147" s="58"/>
    </row>
    <row r="148" spans="2:23" ht="23.1" customHeight="1" x14ac:dyDescent="0.45">
      <c r="B148" s="22">
        <v>15</v>
      </c>
      <c r="C148" s="23" t="s">
        <v>155</v>
      </c>
      <c r="D148" s="12"/>
      <c r="E148" s="12"/>
      <c r="F148" s="69"/>
      <c r="G148" s="29"/>
      <c r="H148" s="14">
        <f>H149+H150+H152+H151</f>
        <v>0</v>
      </c>
      <c r="I148" s="14">
        <f>I149+I150+I152+I151</f>
        <v>0</v>
      </c>
      <c r="J148" s="30"/>
      <c r="K148" s="50"/>
      <c r="L148" s="58"/>
      <c r="M148" s="54"/>
      <c r="N148" s="54"/>
      <c r="O148" s="54">
        <v>0</v>
      </c>
      <c r="P148" s="54"/>
      <c r="Q148" s="58"/>
      <c r="R148" s="58"/>
    </row>
    <row r="149" spans="2:23" ht="14.1" customHeight="1" x14ac:dyDescent="0.3">
      <c r="B149" s="55" t="s">
        <v>56</v>
      </c>
      <c r="C149" s="17" t="s">
        <v>156</v>
      </c>
      <c r="D149" s="51" t="s">
        <v>30</v>
      </c>
      <c r="E149" s="17" t="s">
        <v>20</v>
      </c>
      <c r="F149" s="51">
        <v>2023</v>
      </c>
      <c r="G149" s="27" t="s">
        <v>17</v>
      </c>
      <c r="H149" s="19"/>
      <c r="I149" s="19"/>
      <c r="J149" s="20">
        <f>H149*O149</f>
        <v>0</v>
      </c>
      <c r="K149" s="50"/>
      <c r="L149" s="58"/>
      <c r="M149" s="54"/>
      <c r="N149" s="54"/>
      <c r="O149" s="54">
        <v>10.050000000000001</v>
      </c>
      <c r="P149" s="54"/>
      <c r="Q149" s="58"/>
      <c r="R149" s="58"/>
    </row>
    <row r="150" spans="2:23" ht="14.1" customHeight="1" x14ac:dyDescent="0.3">
      <c r="B150" s="55" t="s">
        <v>56</v>
      </c>
      <c r="C150" s="17" t="s">
        <v>157</v>
      </c>
      <c r="D150" s="51" t="s">
        <v>30</v>
      </c>
      <c r="E150" s="17" t="s">
        <v>563</v>
      </c>
      <c r="F150" s="51">
        <v>2023</v>
      </c>
      <c r="G150" s="27" t="s">
        <v>26</v>
      </c>
      <c r="H150" s="19"/>
      <c r="I150" s="19"/>
      <c r="J150" s="20">
        <f>H150*O150</f>
        <v>0</v>
      </c>
      <c r="K150" s="50"/>
      <c r="L150" s="58"/>
      <c r="M150" s="54"/>
      <c r="N150" s="54"/>
      <c r="O150" s="54">
        <v>6.6000000000000005</v>
      </c>
      <c r="P150" s="54"/>
      <c r="Q150" s="58"/>
      <c r="R150" s="58"/>
    </row>
    <row r="151" spans="2:23" ht="14.1" customHeight="1" x14ac:dyDescent="0.3">
      <c r="B151" s="55" t="s">
        <v>56</v>
      </c>
      <c r="C151" s="17" t="s">
        <v>157</v>
      </c>
      <c r="D151" s="51" t="s">
        <v>30</v>
      </c>
      <c r="E151" s="17" t="s">
        <v>561</v>
      </c>
      <c r="F151" s="51">
        <v>2024</v>
      </c>
      <c r="G151" s="27" t="s">
        <v>26</v>
      </c>
      <c r="H151" s="19"/>
      <c r="I151" s="19"/>
      <c r="J151" s="20">
        <f>H151*O151</f>
        <v>0</v>
      </c>
      <c r="K151" s="50"/>
      <c r="L151" s="58"/>
      <c r="M151" s="54"/>
      <c r="N151" s="54"/>
      <c r="O151" s="54">
        <v>6.6000000000000005</v>
      </c>
      <c r="P151" s="54"/>
      <c r="Q151" s="58"/>
      <c r="R151" s="58"/>
    </row>
    <row r="152" spans="2:23" ht="14.1" customHeight="1" x14ac:dyDescent="0.3">
      <c r="B152" s="55" t="s">
        <v>56</v>
      </c>
      <c r="C152" s="17" t="s">
        <v>157</v>
      </c>
      <c r="D152" s="51" t="s">
        <v>30</v>
      </c>
      <c r="E152" s="17" t="s">
        <v>20</v>
      </c>
      <c r="F152" s="51">
        <v>2022</v>
      </c>
      <c r="G152" s="27" t="s">
        <v>41</v>
      </c>
      <c r="H152" s="19"/>
      <c r="I152" s="19"/>
      <c r="J152" s="20">
        <f>H152*O152</f>
        <v>0</v>
      </c>
      <c r="K152" s="50"/>
      <c r="L152" s="58"/>
      <c r="M152" s="54"/>
      <c r="N152" s="54"/>
      <c r="O152" s="54">
        <v>10.050000000000001</v>
      </c>
      <c r="P152" s="54"/>
      <c r="Q152" s="58"/>
      <c r="R152" s="58"/>
    </row>
    <row r="153" spans="2:23" ht="23.1" customHeight="1" x14ac:dyDescent="0.45">
      <c r="B153" s="22">
        <v>16</v>
      </c>
      <c r="C153" s="23" t="s">
        <v>158</v>
      </c>
      <c r="D153" s="12"/>
      <c r="E153" s="12"/>
      <c r="F153" s="69"/>
      <c r="G153" s="29"/>
      <c r="H153" s="14">
        <f>SUM(H154:H157)</f>
        <v>0</v>
      </c>
      <c r="I153" s="14">
        <f>SUM(I154:I157)</f>
        <v>0</v>
      </c>
      <c r="J153" s="30"/>
      <c r="K153" s="50"/>
      <c r="L153" s="58"/>
      <c r="M153" s="54"/>
      <c r="N153" s="54"/>
      <c r="O153" s="54">
        <v>0</v>
      </c>
      <c r="P153" s="54"/>
      <c r="Q153" s="58"/>
      <c r="R153" s="58"/>
    </row>
    <row r="154" spans="2:23" ht="14.1" customHeight="1" x14ac:dyDescent="0.3">
      <c r="B154" s="103" t="s">
        <v>13</v>
      </c>
      <c r="C154" s="85" t="s">
        <v>159</v>
      </c>
      <c r="D154" s="95" t="s">
        <v>160</v>
      </c>
      <c r="E154" s="85" t="s">
        <v>20</v>
      </c>
      <c r="F154" s="95">
        <v>2024</v>
      </c>
      <c r="G154" s="94" t="s">
        <v>17</v>
      </c>
      <c r="H154" s="93"/>
      <c r="I154" s="93"/>
      <c r="J154" s="92">
        <f>H154*O154</f>
        <v>0</v>
      </c>
      <c r="K154" s="50"/>
      <c r="L154" s="58"/>
      <c r="M154" s="54"/>
      <c r="N154" s="54"/>
      <c r="O154" s="54">
        <v>11</v>
      </c>
      <c r="P154" s="54"/>
      <c r="Q154" s="58"/>
      <c r="R154" s="58"/>
    </row>
    <row r="155" spans="2:23" ht="14.1" customHeight="1" x14ac:dyDescent="0.3">
      <c r="B155" s="103" t="s">
        <v>13</v>
      </c>
      <c r="C155" s="85" t="s">
        <v>161</v>
      </c>
      <c r="D155" s="95" t="s">
        <v>162</v>
      </c>
      <c r="E155" s="85" t="s">
        <v>20</v>
      </c>
      <c r="F155" s="95">
        <v>2024</v>
      </c>
      <c r="G155" s="94" t="s">
        <v>17</v>
      </c>
      <c r="H155" s="93"/>
      <c r="I155" s="93"/>
      <c r="J155" s="92">
        <f>H155*O155</f>
        <v>0</v>
      </c>
      <c r="K155" s="50"/>
      <c r="L155" s="58"/>
      <c r="M155" s="54"/>
      <c r="N155" s="54"/>
      <c r="O155" s="54">
        <v>11</v>
      </c>
      <c r="P155" s="54"/>
      <c r="Q155" s="58"/>
      <c r="R155" s="58"/>
    </row>
    <row r="156" spans="2:23" ht="14.1" customHeight="1" x14ac:dyDescent="0.3">
      <c r="B156" s="103" t="s">
        <v>13</v>
      </c>
      <c r="C156" s="85" t="s">
        <v>161</v>
      </c>
      <c r="D156" s="95" t="s">
        <v>163</v>
      </c>
      <c r="E156" s="85" t="s">
        <v>20</v>
      </c>
      <c r="F156" s="95">
        <v>2024</v>
      </c>
      <c r="G156" s="94" t="s">
        <v>26</v>
      </c>
      <c r="H156" s="93"/>
      <c r="I156" s="93"/>
      <c r="J156" s="92">
        <f>H156*O156</f>
        <v>0</v>
      </c>
      <c r="K156" s="50"/>
      <c r="L156" s="58"/>
      <c r="M156" s="54"/>
      <c r="N156" s="54"/>
      <c r="O156" s="54">
        <v>8.0500000000000007</v>
      </c>
      <c r="P156" s="54"/>
      <c r="Q156" s="58"/>
      <c r="R156" s="58"/>
    </row>
    <row r="157" spans="2:23" ht="14.1" customHeight="1" x14ac:dyDescent="0.3">
      <c r="B157" s="103" t="s">
        <v>13</v>
      </c>
      <c r="C157" s="85" t="s">
        <v>161</v>
      </c>
      <c r="D157" s="95" t="s">
        <v>164</v>
      </c>
      <c r="E157" s="85" t="s">
        <v>20</v>
      </c>
      <c r="F157" s="95">
        <v>2022</v>
      </c>
      <c r="G157" s="94" t="s">
        <v>41</v>
      </c>
      <c r="H157" s="93"/>
      <c r="I157" s="93"/>
      <c r="J157" s="92">
        <f>H157*O157</f>
        <v>0</v>
      </c>
      <c r="K157" s="50"/>
      <c r="L157" s="58"/>
      <c r="M157" s="54"/>
      <c r="N157" s="54"/>
      <c r="O157" s="54">
        <v>11</v>
      </c>
      <c r="P157" s="54"/>
      <c r="Q157" s="58"/>
      <c r="R157" s="58"/>
    </row>
    <row r="158" spans="2:23" x14ac:dyDescent="0.3">
      <c r="B158" s="60"/>
      <c r="C158" s="21"/>
      <c r="D158" s="31"/>
      <c r="E158" s="21"/>
      <c r="F158" s="31"/>
      <c r="G158" s="21"/>
      <c r="J158" s="32"/>
      <c r="K158" s="50"/>
      <c r="L158" s="58"/>
      <c r="M158" s="54"/>
      <c r="N158" s="54"/>
      <c r="O158" s="54"/>
      <c r="P158" s="54"/>
      <c r="Q158" s="58"/>
      <c r="R158" s="58"/>
    </row>
    <row r="159" spans="2:23" ht="23.4" x14ac:dyDescent="0.45">
      <c r="B159" s="33"/>
      <c r="C159" s="33"/>
      <c r="D159" s="120" t="s">
        <v>165</v>
      </c>
      <c r="E159" s="120"/>
      <c r="F159" s="120"/>
      <c r="G159" s="33"/>
      <c r="H159" s="33"/>
      <c r="I159" s="33"/>
      <c r="J159" s="33"/>
      <c r="K159" s="50"/>
      <c r="L159" s="58"/>
      <c r="M159" s="54"/>
      <c r="N159" s="54"/>
      <c r="O159" s="54"/>
      <c r="P159" s="54"/>
      <c r="Q159" s="58"/>
      <c r="R159" s="58"/>
      <c r="S159" s="58"/>
      <c r="T159" s="50"/>
      <c r="U159" s="50"/>
      <c r="V159" s="50"/>
      <c r="W159" s="50"/>
    </row>
    <row r="160" spans="2:23" ht="13.35" customHeight="1" x14ac:dyDescent="0.45">
      <c r="B160" s="34"/>
      <c r="C160" s="34"/>
      <c r="D160" s="35"/>
      <c r="E160" s="34"/>
      <c r="F160" s="35"/>
      <c r="G160" s="34"/>
      <c r="H160" s="36"/>
      <c r="I160" s="36"/>
      <c r="J160" s="34"/>
      <c r="K160" s="50"/>
      <c r="L160" s="58"/>
      <c r="M160" s="54"/>
      <c r="N160" s="54"/>
      <c r="O160" s="54"/>
      <c r="P160" s="54"/>
      <c r="Q160" s="58"/>
      <c r="R160" s="58"/>
      <c r="S160" s="56"/>
    </row>
    <row r="161" spans="2:27" ht="23.1" customHeight="1" x14ac:dyDescent="0.45">
      <c r="B161" s="105">
        <v>17</v>
      </c>
      <c r="C161" s="104" t="s">
        <v>166</v>
      </c>
      <c r="D161" s="97"/>
      <c r="E161" s="89"/>
      <c r="F161" s="90"/>
      <c r="G161" s="89"/>
      <c r="H161" s="88">
        <f>SUM(H162:H173)</f>
        <v>0</v>
      </c>
      <c r="I161" s="88">
        <f>SUM(I162:I173)</f>
        <v>0</v>
      </c>
      <c r="J161" s="87"/>
      <c r="K161" s="50"/>
      <c r="L161" s="58"/>
      <c r="M161" s="54"/>
      <c r="N161" s="54"/>
      <c r="O161" s="54">
        <v>0</v>
      </c>
      <c r="P161" s="54"/>
      <c r="Q161" s="58"/>
      <c r="R161" s="58"/>
    </row>
    <row r="162" spans="2:27" ht="14.1" customHeight="1" x14ac:dyDescent="0.3">
      <c r="B162" s="103" t="s">
        <v>167</v>
      </c>
      <c r="C162" s="85" t="s">
        <v>168</v>
      </c>
      <c r="D162" s="95" t="s">
        <v>30</v>
      </c>
      <c r="E162" s="85" t="s">
        <v>20</v>
      </c>
      <c r="F162" s="95">
        <v>2023</v>
      </c>
      <c r="G162" s="94" t="s">
        <v>17</v>
      </c>
      <c r="H162" s="93"/>
      <c r="I162" s="93"/>
      <c r="J162" s="92">
        <f t="shared" ref="J162:J173" si="10">H162*O162</f>
        <v>0</v>
      </c>
      <c r="K162" s="50"/>
      <c r="L162" s="58"/>
      <c r="M162" s="54"/>
      <c r="N162" s="54"/>
      <c r="O162" s="54">
        <v>6.15</v>
      </c>
      <c r="P162" s="54"/>
      <c r="Q162" s="58"/>
      <c r="R162" s="58"/>
    </row>
    <row r="163" spans="2:27" ht="14.1" customHeight="1" x14ac:dyDescent="0.3">
      <c r="B163" s="55" t="s">
        <v>30</v>
      </c>
      <c r="C163" s="17" t="s">
        <v>169</v>
      </c>
      <c r="D163" s="51" t="s">
        <v>170</v>
      </c>
      <c r="E163" s="17" t="s">
        <v>171</v>
      </c>
      <c r="F163" s="51" t="s">
        <v>16</v>
      </c>
      <c r="G163" s="27" t="s">
        <v>172</v>
      </c>
      <c r="H163" s="19"/>
      <c r="I163" s="19"/>
      <c r="J163" s="20">
        <f t="shared" si="10"/>
        <v>0</v>
      </c>
      <c r="K163" s="50"/>
      <c r="L163" s="58"/>
      <c r="M163" s="54"/>
      <c r="N163" s="54"/>
      <c r="O163" s="54">
        <v>17.7</v>
      </c>
      <c r="P163" s="54"/>
      <c r="Q163" s="58"/>
      <c r="R163" s="58"/>
    </row>
    <row r="164" spans="2:27" ht="14.1" customHeight="1" x14ac:dyDescent="0.3">
      <c r="B164" s="55" t="s">
        <v>167</v>
      </c>
      <c r="C164" s="17" t="s">
        <v>173</v>
      </c>
      <c r="D164" s="51" t="s">
        <v>174</v>
      </c>
      <c r="E164" s="17" t="s">
        <v>20</v>
      </c>
      <c r="F164" s="51">
        <v>2023</v>
      </c>
      <c r="G164" s="27" t="s">
        <v>17</v>
      </c>
      <c r="H164" s="19"/>
      <c r="I164" s="19"/>
      <c r="J164" s="20">
        <f t="shared" si="10"/>
        <v>0</v>
      </c>
      <c r="K164" s="50"/>
      <c r="L164" s="58"/>
      <c r="M164" s="54"/>
      <c r="N164" s="54"/>
      <c r="O164" s="54">
        <v>4.5</v>
      </c>
      <c r="P164" s="54"/>
      <c r="Q164" s="58"/>
      <c r="R164" s="58"/>
    </row>
    <row r="165" spans="2:27" ht="14.1" customHeight="1" x14ac:dyDescent="0.3">
      <c r="B165" s="55" t="s">
        <v>167</v>
      </c>
      <c r="C165" s="17" t="s">
        <v>175</v>
      </c>
      <c r="D165" s="51" t="s">
        <v>176</v>
      </c>
      <c r="E165" s="17" t="s">
        <v>20</v>
      </c>
      <c r="F165" s="51">
        <v>2023</v>
      </c>
      <c r="G165" s="27" t="s">
        <v>17</v>
      </c>
      <c r="H165" s="19"/>
      <c r="I165" s="19"/>
      <c r="J165" s="20">
        <f t="shared" si="10"/>
        <v>0</v>
      </c>
      <c r="K165" s="50"/>
      <c r="L165" s="58"/>
      <c r="M165" s="54"/>
      <c r="N165" s="54"/>
      <c r="O165" s="54">
        <v>4.5</v>
      </c>
      <c r="P165" s="54"/>
      <c r="Q165" s="58"/>
      <c r="R165" s="58"/>
    </row>
    <row r="166" spans="2:27" ht="14.1" customHeight="1" x14ac:dyDescent="0.3">
      <c r="B166" s="55" t="s">
        <v>167</v>
      </c>
      <c r="C166" s="17" t="s">
        <v>177</v>
      </c>
      <c r="D166" s="51" t="s">
        <v>178</v>
      </c>
      <c r="E166" s="17" t="s">
        <v>20</v>
      </c>
      <c r="F166" s="51">
        <v>2024</v>
      </c>
      <c r="G166" s="27" t="s">
        <v>17</v>
      </c>
      <c r="H166" s="19"/>
      <c r="I166" s="19"/>
      <c r="J166" s="20">
        <f t="shared" si="10"/>
        <v>0</v>
      </c>
      <c r="K166" s="50"/>
      <c r="L166" s="58"/>
      <c r="M166" s="54"/>
      <c r="N166" s="54"/>
      <c r="O166" s="54">
        <v>5.95</v>
      </c>
      <c r="P166" s="54"/>
      <c r="Q166" s="58"/>
      <c r="R166" s="58"/>
    </row>
    <row r="167" spans="2:27" ht="14.1" customHeight="1" x14ac:dyDescent="0.3">
      <c r="B167" s="55" t="s">
        <v>167</v>
      </c>
      <c r="C167" s="17" t="s">
        <v>173</v>
      </c>
      <c r="D167" s="51" t="s">
        <v>179</v>
      </c>
      <c r="E167" s="17" t="s">
        <v>20</v>
      </c>
      <c r="F167" s="51">
        <v>2024</v>
      </c>
      <c r="G167" s="27" t="s">
        <v>26</v>
      </c>
      <c r="H167" s="19"/>
      <c r="I167" s="19"/>
      <c r="J167" s="20">
        <f t="shared" si="10"/>
        <v>0</v>
      </c>
      <c r="K167" s="50"/>
      <c r="L167" s="58"/>
      <c r="M167" s="54"/>
      <c r="N167" s="54"/>
      <c r="O167" s="54">
        <v>4.5</v>
      </c>
      <c r="P167" s="54"/>
      <c r="Q167" s="58"/>
      <c r="R167" s="58"/>
    </row>
    <row r="168" spans="2:27" ht="14.1" customHeight="1" x14ac:dyDescent="0.3">
      <c r="B168" s="55" t="s">
        <v>167</v>
      </c>
      <c r="C168" s="17" t="s">
        <v>173</v>
      </c>
      <c r="D168" s="51" t="s">
        <v>180</v>
      </c>
      <c r="E168" s="17" t="s">
        <v>20</v>
      </c>
      <c r="F168" s="51">
        <v>2022</v>
      </c>
      <c r="G168" s="27" t="s">
        <v>41</v>
      </c>
      <c r="H168" s="19"/>
      <c r="I168" s="19"/>
      <c r="J168" s="20">
        <f t="shared" si="10"/>
        <v>0</v>
      </c>
      <c r="K168" s="50"/>
      <c r="L168" s="58"/>
      <c r="M168" s="54"/>
      <c r="N168" s="54"/>
      <c r="O168" s="54">
        <v>4.5</v>
      </c>
      <c r="P168" s="54"/>
      <c r="Q168" s="58"/>
      <c r="R168" s="58"/>
    </row>
    <row r="169" spans="2:27" ht="14.1" customHeight="1" x14ac:dyDescent="0.3">
      <c r="B169" s="55" t="s">
        <v>167</v>
      </c>
      <c r="C169" s="17" t="s">
        <v>173</v>
      </c>
      <c r="D169" s="51" t="s">
        <v>181</v>
      </c>
      <c r="E169" s="17" t="s">
        <v>20</v>
      </c>
      <c r="F169" s="51">
        <v>2024</v>
      </c>
      <c r="G169" s="27" t="s">
        <v>41</v>
      </c>
      <c r="H169" s="19"/>
      <c r="I169" s="19"/>
      <c r="J169" s="20">
        <f t="shared" si="10"/>
        <v>0</v>
      </c>
      <c r="K169" s="50"/>
      <c r="L169" s="58"/>
      <c r="M169" s="54"/>
      <c r="N169" s="54"/>
      <c r="O169" s="54">
        <v>5.2</v>
      </c>
      <c r="P169" s="54"/>
      <c r="Q169" s="58"/>
      <c r="R169" s="58"/>
    </row>
    <row r="170" spans="2:27" ht="14.1" customHeight="1" x14ac:dyDescent="0.3">
      <c r="B170" s="55" t="s">
        <v>167</v>
      </c>
      <c r="C170" s="17" t="s">
        <v>173</v>
      </c>
      <c r="D170" s="51" t="s">
        <v>182</v>
      </c>
      <c r="E170" s="17" t="s">
        <v>20</v>
      </c>
      <c r="F170" s="51">
        <v>2023</v>
      </c>
      <c r="G170" s="27" t="s">
        <v>41</v>
      </c>
      <c r="H170" s="19"/>
      <c r="I170" s="19"/>
      <c r="J170" s="20">
        <f t="shared" si="10"/>
        <v>0</v>
      </c>
      <c r="K170" s="50"/>
      <c r="L170" s="58"/>
      <c r="M170" s="54"/>
      <c r="N170" s="54"/>
      <c r="O170" s="54">
        <v>5.2</v>
      </c>
      <c r="P170" s="54"/>
      <c r="Q170" s="58"/>
      <c r="R170" s="58"/>
    </row>
    <row r="171" spans="2:27" ht="14.1" customHeight="1" x14ac:dyDescent="0.3">
      <c r="B171" s="55" t="s">
        <v>167</v>
      </c>
      <c r="C171" s="17" t="s">
        <v>177</v>
      </c>
      <c r="D171" s="51" t="s">
        <v>183</v>
      </c>
      <c r="E171" s="17" t="s">
        <v>20</v>
      </c>
      <c r="F171" s="51">
        <v>2023</v>
      </c>
      <c r="G171" s="27" t="s">
        <v>41</v>
      </c>
      <c r="H171" s="19"/>
      <c r="I171" s="19"/>
      <c r="J171" s="20">
        <f t="shared" si="10"/>
        <v>0</v>
      </c>
      <c r="K171" s="50"/>
      <c r="L171" s="58"/>
      <c r="M171" s="54"/>
      <c r="N171" s="54"/>
      <c r="O171" s="54">
        <v>5.95</v>
      </c>
      <c r="P171" s="54"/>
      <c r="Q171" s="58"/>
      <c r="R171" s="58"/>
    </row>
    <row r="172" spans="2:27" ht="14.1" customHeight="1" x14ac:dyDescent="0.3">
      <c r="B172" s="55" t="s">
        <v>56</v>
      </c>
      <c r="C172" s="17" t="s">
        <v>184</v>
      </c>
      <c r="D172" s="51" t="s">
        <v>185</v>
      </c>
      <c r="E172" s="17" t="s">
        <v>20</v>
      </c>
      <c r="F172" s="51">
        <v>2020</v>
      </c>
      <c r="G172" s="27" t="s">
        <v>41</v>
      </c>
      <c r="H172" s="19"/>
      <c r="I172" s="19"/>
      <c r="J172" s="20">
        <f t="shared" si="10"/>
        <v>0</v>
      </c>
      <c r="K172" s="50"/>
      <c r="L172" s="58"/>
      <c r="M172" s="54"/>
      <c r="N172" s="54"/>
      <c r="O172" s="54">
        <v>8.75</v>
      </c>
      <c r="P172" s="54"/>
      <c r="Q172" s="58"/>
      <c r="R172" s="58"/>
    </row>
    <row r="173" spans="2:27" ht="14.1" customHeight="1" x14ac:dyDescent="0.3">
      <c r="B173" s="55" t="s">
        <v>56</v>
      </c>
      <c r="C173" s="17" t="s">
        <v>184</v>
      </c>
      <c r="D173" s="51" t="s">
        <v>186</v>
      </c>
      <c r="E173" s="17" t="s">
        <v>20</v>
      </c>
      <c r="F173" s="51">
        <v>2021</v>
      </c>
      <c r="G173" s="27" t="s">
        <v>41</v>
      </c>
      <c r="H173" s="19"/>
      <c r="I173" s="19"/>
      <c r="J173" s="20">
        <f t="shared" si="10"/>
        <v>0</v>
      </c>
      <c r="K173" s="50"/>
      <c r="L173" s="58"/>
      <c r="M173" s="54"/>
      <c r="N173" s="54"/>
      <c r="O173" s="54">
        <v>12.450000000000001</v>
      </c>
      <c r="P173" s="54"/>
      <c r="Q173" s="58"/>
      <c r="R173" s="58"/>
    </row>
    <row r="174" spans="2:27" ht="23.1" customHeight="1" x14ac:dyDescent="0.45">
      <c r="B174" s="102">
        <v>18</v>
      </c>
      <c r="C174" s="101" t="s">
        <v>187</v>
      </c>
      <c r="D174" s="97"/>
      <c r="E174" s="97"/>
      <c r="F174" s="98"/>
      <c r="G174" s="97"/>
      <c r="H174" s="88">
        <f>SUM(H175:H180)</f>
        <v>0</v>
      </c>
      <c r="I174" s="88">
        <f>SUM(I175:I180)</f>
        <v>0</v>
      </c>
      <c r="J174" s="96"/>
      <c r="K174" s="50"/>
      <c r="L174" s="58"/>
      <c r="M174" s="54"/>
      <c r="N174" s="54"/>
      <c r="O174" s="54"/>
      <c r="P174" s="54"/>
      <c r="Q174" s="58"/>
      <c r="R174" s="58"/>
      <c r="S174" s="58"/>
      <c r="T174" s="50"/>
      <c r="U174" s="50"/>
      <c r="V174" s="50"/>
      <c r="W174" s="50"/>
      <c r="X174" s="50"/>
      <c r="Y174" s="50"/>
      <c r="Z174" s="50"/>
      <c r="AA174" s="50"/>
    </row>
    <row r="175" spans="2:27" ht="14.1" customHeight="1" x14ac:dyDescent="0.3">
      <c r="B175" s="55" t="s">
        <v>56</v>
      </c>
      <c r="C175" s="17" t="s">
        <v>188</v>
      </c>
      <c r="D175" s="95" t="s">
        <v>189</v>
      </c>
      <c r="E175" s="85" t="s">
        <v>20</v>
      </c>
      <c r="F175" s="95">
        <v>2023</v>
      </c>
      <c r="G175" s="94" t="s">
        <v>17</v>
      </c>
      <c r="H175" s="93"/>
      <c r="I175" s="93"/>
      <c r="J175" s="92">
        <f t="shared" ref="J175:J180" si="11">H175*O175</f>
        <v>0</v>
      </c>
      <c r="K175" s="50"/>
      <c r="L175" s="58"/>
      <c r="M175" s="54"/>
      <c r="N175" s="54"/>
      <c r="O175" s="54">
        <v>4.6500000000000004</v>
      </c>
      <c r="P175" s="54"/>
      <c r="Q175" s="58"/>
      <c r="R175" s="58"/>
    </row>
    <row r="176" spans="2:27" ht="14.1" customHeight="1" x14ac:dyDescent="0.3">
      <c r="B176" s="55" t="s">
        <v>56</v>
      </c>
      <c r="C176" s="17" t="s">
        <v>190</v>
      </c>
      <c r="D176" s="51" t="s">
        <v>191</v>
      </c>
      <c r="E176" s="17" t="s">
        <v>20</v>
      </c>
      <c r="F176" s="51">
        <v>2024</v>
      </c>
      <c r="G176" s="27" t="s">
        <v>17</v>
      </c>
      <c r="H176" s="19"/>
      <c r="I176" s="19"/>
      <c r="J176" s="20">
        <f t="shared" si="11"/>
        <v>0</v>
      </c>
      <c r="K176" s="50"/>
      <c r="L176" s="58"/>
      <c r="M176" s="54"/>
      <c r="N176" s="54"/>
      <c r="O176" s="54">
        <v>5.6000000000000005</v>
      </c>
      <c r="P176" s="54"/>
      <c r="Q176" s="58"/>
      <c r="R176" s="58"/>
    </row>
    <row r="177" spans="2:18" ht="14.1" customHeight="1" x14ac:dyDescent="0.3">
      <c r="B177" s="55" t="s">
        <v>56</v>
      </c>
      <c r="C177" s="17" t="s">
        <v>190</v>
      </c>
      <c r="D177" s="51" t="s">
        <v>191</v>
      </c>
      <c r="E177" s="17" t="s">
        <v>20</v>
      </c>
      <c r="F177" s="51">
        <v>2024</v>
      </c>
      <c r="G177" s="27" t="s">
        <v>26</v>
      </c>
      <c r="H177" s="19"/>
      <c r="I177" s="19"/>
      <c r="J177" s="20">
        <f t="shared" si="11"/>
        <v>0</v>
      </c>
      <c r="K177" s="50"/>
      <c r="L177" s="58"/>
      <c r="M177" s="54"/>
      <c r="N177" s="54"/>
      <c r="O177" s="54">
        <v>4.8000000000000007</v>
      </c>
      <c r="P177" s="54"/>
      <c r="Q177" s="58"/>
      <c r="R177" s="58"/>
    </row>
    <row r="178" spans="2:18" ht="14.1" customHeight="1" x14ac:dyDescent="0.3">
      <c r="B178" s="55" t="s">
        <v>56</v>
      </c>
      <c r="C178" s="17" t="s">
        <v>190</v>
      </c>
      <c r="D178" s="51" t="s">
        <v>191</v>
      </c>
      <c r="E178" s="17" t="s">
        <v>20</v>
      </c>
      <c r="F178" s="51">
        <v>2023</v>
      </c>
      <c r="G178" s="27" t="s">
        <v>41</v>
      </c>
      <c r="H178" s="19"/>
      <c r="I178" s="19"/>
      <c r="J178" s="20">
        <f t="shared" si="11"/>
        <v>0</v>
      </c>
      <c r="K178" s="50"/>
      <c r="L178" s="58"/>
      <c r="M178" s="54"/>
      <c r="N178" s="54"/>
      <c r="O178" s="54">
        <v>5.15</v>
      </c>
      <c r="P178" s="54"/>
      <c r="Q178" s="58"/>
      <c r="R178" s="58"/>
    </row>
    <row r="179" spans="2:18" ht="14.1" customHeight="1" x14ac:dyDescent="0.3">
      <c r="B179" s="55" t="s">
        <v>56</v>
      </c>
      <c r="C179" s="17" t="s">
        <v>190</v>
      </c>
      <c r="D179" s="51" t="s">
        <v>192</v>
      </c>
      <c r="E179" s="17" t="s">
        <v>20</v>
      </c>
      <c r="F179" s="51">
        <v>2023</v>
      </c>
      <c r="G179" s="27" t="s">
        <v>41</v>
      </c>
      <c r="H179" s="19"/>
      <c r="I179" s="19"/>
      <c r="J179" s="20">
        <f t="shared" si="11"/>
        <v>0</v>
      </c>
      <c r="K179" s="50"/>
      <c r="L179" s="58"/>
      <c r="M179" s="54"/>
      <c r="N179" s="54"/>
      <c r="O179" s="54">
        <v>5.75</v>
      </c>
      <c r="P179" s="54"/>
      <c r="Q179" s="58"/>
      <c r="R179" s="58"/>
    </row>
    <row r="180" spans="2:18" ht="14.1" customHeight="1" x14ac:dyDescent="0.3">
      <c r="B180" s="55" t="s">
        <v>56</v>
      </c>
      <c r="C180" s="17" t="s">
        <v>193</v>
      </c>
      <c r="D180" s="51" t="s">
        <v>194</v>
      </c>
      <c r="E180" s="17" t="s">
        <v>20</v>
      </c>
      <c r="F180" s="51">
        <v>2022</v>
      </c>
      <c r="G180" s="27" t="s">
        <v>41</v>
      </c>
      <c r="H180" s="19"/>
      <c r="I180" s="19"/>
      <c r="J180" s="20">
        <f t="shared" si="11"/>
        <v>0</v>
      </c>
      <c r="K180" s="50"/>
      <c r="L180" s="58"/>
      <c r="M180" s="54"/>
      <c r="N180" s="54"/>
      <c r="O180" s="54">
        <v>8.5</v>
      </c>
      <c r="P180" s="54"/>
      <c r="Q180" s="58"/>
      <c r="R180" s="58"/>
    </row>
    <row r="181" spans="2:18" ht="23.1" customHeight="1" x14ac:dyDescent="0.45">
      <c r="B181" s="22">
        <v>19</v>
      </c>
      <c r="C181" s="23" t="s">
        <v>195</v>
      </c>
      <c r="D181" s="97"/>
      <c r="E181" s="97"/>
      <c r="F181" s="98"/>
      <c r="G181" s="97"/>
      <c r="H181" s="88">
        <f>H182+H183*2+H184+H185+H186+H187*2+H188*4+H189+H190+H191*2+H192</f>
        <v>0</v>
      </c>
      <c r="I181" s="88">
        <f>I182+I183*2+I184+I185+I186+I187*2+I188*4+I189+I190+I191*2+I192</f>
        <v>0</v>
      </c>
      <c r="J181" s="96"/>
      <c r="K181" s="50"/>
      <c r="L181" s="58"/>
      <c r="M181" s="54"/>
      <c r="N181" s="54"/>
      <c r="O181" s="54">
        <v>0</v>
      </c>
      <c r="P181" s="54"/>
      <c r="Q181" s="58"/>
      <c r="R181" s="58"/>
    </row>
    <row r="182" spans="2:18" ht="14.1" customHeight="1" x14ac:dyDescent="0.3">
      <c r="B182" s="55" t="s">
        <v>56</v>
      </c>
      <c r="C182" s="17" t="s">
        <v>196</v>
      </c>
      <c r="D182" s="95" t="s">
        <v>197</v>
      </c>
      <c r="E182" s="85" t="s">
        <v>20</v>
      </c>
      <c r="F182" s="95">
        <v>2023</v>
      </c>
      <c r="G182" s="94" t="s">
        <v>17</v>
      </c>
      <c r="H182" s="93"/>
      <c r="I182" s="93"/>
      <c r="J182" s="92">
        <f t="shared" ref="J182:J192" si="12">H182*O182</f>
        <v>0</v>
      </c>
      <c r="K182" s="50"/>
      <c r="L182" s="58"/>
      <c r="M182" s="54"/>
      <c r="N182" s="54"/>
      <c r="O182" s="54">
        <v>8.7000000000000011</v>
      </c>
      <c r="P182" s="54"/>
      <c r="Q182" s="58"/>
      <c r="R182" s="58"/>
    </row>
    <row r="183" spans="2:18" ht="14.1" customHeight="1" x14ac:dyDescent="0.3">
      <c r="B183" s="55" t="s">
        <v>56</v>
      </c>
      <c r="C183" s="17" t="s">
        <v>196</v>
      </c>
      <c r="D183" s="51" t="s">
        <v>197</v>
      </c>
      <c r="E183" s="17" t="s">
        <v>18</v>
      </c>
      <c r="F183" s="51">
        <v>2021</v>
      </c>
      <c r="G183" s="27" t="s">
        <v>17</v>
      </c>
      <c r="H183" s="19"/>
      <c r="I183" s="19"/>
      <c r="J183" s="20">
        <f t="shared" si="12"/>
        <v>0</v>
      </c>
      <c r="K183" s="50"/>
      <c r="L183" s="58"/>
      <c r="M183" s="54"/>
      <c r="N183" s="54"/>
      <c r="O183" s="54">
        <v>18.7</v>
      </c>
      <c r="P183" s="54"/>
      <c r="Q183" s="58"/>
      <c r="R183" s="58"/>
    </row>
    <row r="184" spans="2:18" ht="14.1" customHeight="1" x14ac:dyDescent="0.3">
      <c r="B184" s="55" t="s">
        <v>56</v>
      </c>
      <c r="C184" s="17" t="s">
        <v>196</v>
      </c>
      <c r="D184" s="51" t="s">
        <v>198</v>
      </c>
      <c r="E184" s="17" t="s">
        <v>20</v>
      </c>
      <c r="F184" s="51">
        <v>2021</v>
      </c>
      <c r="G184" s="27" t="s">
        <v>41</v>
      </c>
      <c r="H184" s="19"/>
      <c r="I184" s="19"/>
      <c r="J184" s="20">
        <f t="shared" si="12"/>
        <v>0</v>
      </c>
      <c r="K184" s="50"/>
      <c r="L184" s="58"/>
      <c r="M184" s="54"/>
      <c r="N184" s="54"/>
      <c r="O184" s="54">
        <v>5.65</v>
      </c>
      <c r="P184" s="54"/>
      <c r="Q184" s="58"/>
      <c r="R184" s="58"/>
    </row>
    <row r="185" spans="2:18" ht="14.1" customHeight="1" x14ac:dyDescent="0.3">
      <c r="B185" s="55" t="s">
        <v>56</v>
      </c>
      <c r="C185" s="17" t="s">
        <v>131</v>
      </c>
      <c r="D185" s="51" t="s">
        <v>199</v>
      </c>
      <c r="E185" s="17" t="s">
        <v>20</v>
      </c>
      <c r="F185" s="51">
        <v>2023</v>
      </c>
      <c r="G185" s="27" t="s">
        <v>41</v>
      </c>
      <c r="H185" s="19"/>
      <c r="I185" s="19"/>
      <c r="J185" s="20">
        <f t="shared" si="12"/>
        <v>0</v>
      </c>
      <c r="K185" s="50"/>
      <c r="L185" s="58"/>
      <c r="M185" s="54"/>
      <c r="N185" s="54"/>
      <c r="O185" s="54">
        <v>5.65</v>
      </c>
      <c r="P185" s="54"/>
      <c r="Q185" s="58"/>
      <c r="R185" s="58"/>
    </row>
    <row r="186" spans="2:18" ht="14.1" customHeight="1" x14ac:dyDescent="0.3">
      <c r="B186" s="55" t="s">
        <v>56</v>
      </c>
      <c r="C186" s="17" t="s">
        <v>200</v>
      </c>
      <c r="D186" s="51" t="s">
        <v>201</v>
      </c>
      <c r="E186" s="17" t="s">
        <v>20</v>
      </c>
      <c r="F186" s="51">
        <v>2023</v>
      </c>
      <c r="G186" s="27" t="s">
        <v>41</v>
      </c>
      <c r="H186" s="19"/>
      <c r="I186" s="19"/>
      <c r="J186" s="20">
        <f t="shared" si="12"/>
        <v>0</v>
      </c>
      <c r="K186" s="50"/>
      <c r="L186" s="58"/>
      <c r="M186" s="54"/>
      <c r="N186" s="54"/>
      <c r="O186" s="54">
        <v>6.8000000000000007</v>
      </c>
      <c r="P186" s="54"/>
      <c r="Q186" s="58"/>
      <c r="R186" s="58"/>
    </row>
    <row r="187" spans="2:18" ht="14.1" customHeight="1" x14ac:dyDescent="0.3">
      <c r="B187" s="55" t="s">
        <v>56</v>
      </c>
      <c r="C187" s="17" t="s">
        <v>200</v>
      </c>
      <c r="D187" s="51" t="s">
        <v>201</v>
      </c>
      <c r="E187" s="17" t="s">
        <v>18</v>
      </c>
      <c r="F187" s="51" t="s">
        <v>106</v>
      </c>
      <c r="G187" s="27" t="s">
        <v>41</v>
      </c>
      <c r="H187" s="19"/>
      <c r="I187" s="19"/>
      <c r="J187" s="20">
        <f t="shared" si="12"/>
        <v>0</v>
      </c>
      <c r="K187" s="50"/>
      <c r="L187" s="58"/>
      <c r="M187" s="54"/>
      <c r="N187" s="54"/>
      <c r="O187" s="54">
        <v>15.05</v>
      </c>
      <c r="P187" s="54"/>
      <c r="Q187" s="58"/>
      <c r="R187" s="58"/>
    </row>
    <row r="188" spans="2:18" ht="14.1" customHeight="1" x14ac:dyDescent="0.3">
      <c r="B188" s="55" t="s">
        <v>56</v>
      </c>
      <c r="C188" s="17" t="s">
        <v>200</v>
      </c>
      <c r="D188" s="51" t="s">
        <v>201</v>
      </c>
      <c r="E188" s="17" t="s">
        <v>124</v>
      </c>
      <c r="F188" s="51">
        <v>2022</v>
      </c>
      <c r="G188" s="27" t="s">
        <v>41</v>
      </c>
      <c r="H188" s="19"/>
      <c r="I188" s="19"/>
      <c r="J188" s="20">
        <f t="shared" si="12"/>
        <v>0</v>
      </c>
      <c r="K188" s="50"/>
      <c r="L188" s="58"/>
      <c r="M188" s="54"/>
      <c r="N188" s="54"/>
      <c r="O188" s="54">
        <v>44.150000000000006</v>
      </c>
      <c r="P188" s="54"/>
      <c r="Q188" s="58"/>
      <c r="R188" s="58"/>
    </row>
    <row r="189" spans="2:18" ht="14.1" customHeight="1" x14ac:dyDescent="0.3">
      <c r="B189" s="55" t="s">
        <v>56</v>
      </c>
      <c r="C189" s="17" t="s">
        <v>200</v>
      </c>
      <c r="D189" s="51" t="s">
        <v>202</v>
      </c>
      <c r="E189" s="17" t="s">
        <v>20</v>
      </c>
      <c r="F189" s="51">
        <v>2022</v>
      </c>
      <c r="G189" s="27" t="s">
        <v>41</v>
      </c>
      <c r="H189" s="19"/>
      <c r="I189" s="19"/>
      <c r="J189" s="20">
        <f t="shared" si="12"/>
        <v>0</v>
      </c>
      <c r="K189" s="50"/>
      <c r="L189" s="58"/>
      <c r="M189" s="54"/>
      <c r="N189" s="54"/>
      <c r="O189" s="54">
        <v>7.75</v>
      </c>
      <c r="P189" s="54"/>
      <c r="Q189" s="58"/>
      <c r="R189" s="58"/>
    </row>
    <row r="190" spans="2:18" ht="14.1" customHeight="1" x14ac:dyDescent="0.3">
      <c r="B190" s="55" t="s">
        <v>56</v>
      </c>
      <c r="C190" s="17" t="s">
        <v>200</v>
      </c>
      <c r="D190" s="51" t="s">
        <v>203</v>
      </c>
      <c r="E190" s="17" t="s">
        <v>20</v>
      </c>
      <c r="F190" s="51">
        <v>2023</v>
      </c>
      <c r="G190" s="27" t="s">
        <v>41</v>
      </c>
      <c r="H190" s="19"/>
      <c r="I190" s="19"/>
      <c r="J190" s="20">
        <f t="shared" si="12"/>
        <v>0</v>
      </c>
      <c r="K190" s="50"/>
      <c r="L190" s="58"/>
      <c r="M190" s="54"/>
      <c r="N190" s="54"/>
      <c r="O190" s="54">
        <v>8.7000000000000011</v>
      </c>
      <c r="P190" s="54"/>
      <c r="Q190" s="58"/>
      <c r="R190" s="58"/>
    </row>
    <row r="191" spans="2:18" ht="14.1" customHeight="1" x14ac:dyDescent="0.3">
      <c r="B191" s="55" t="s">
        <v>56</v>
      </c>
      <c r="C191" s="17" t="s">
        <v>200</v>
      </c>
      <c r="D191" s="51" t="s">
        <v>203</v>
      </c>
      <c r="E191" s="17" t="s">
        <v>18</v>
      </c>
      <c r="F191" s="51">
        <v>2021</v>
      </c>
      <c r="G191" s="27" t="s">
        <v>41</v>
      </c>
      <c r="H191" s="19"/>
      <c r="I191" s="19"/>
      <c r="J191" s="20">
        <f t="shared" si="12"/>
        <v>0</v>
      </c>
      <c r="K191" s="50"/>
      <c r="L191" s="58"/>
      <c r="M191" s="54"/>
      <c r="N191" s="54"/>
      <c r="O191" s="54">
        <v>18.7</v>
      </c>
      <c r="P191" s="54"/>
      <c r="Q191" s="58"/>
      <c r="R191" s="58"/>
    </row>
    <row r="192" spans="2:18" ht="14.1" customHeight="1" x14ac:dyDescent="0.3">
      <c r="B192" s="55" t="s">
        <v>56</v>
      </c>
      <c r="C192" s="17" t="s">
        <v>200</v>
      </c>
      <c r="D192" s="51" t="s">
        <v>204</v>
      </c>
      <c r="E192" s="17" t="s">
        <v>20</v>
      </c>
      <c r="F192" s="51">
        <v>2021</v>
      </c>
      <c r="G192" s="27" t="s">
        <v>41</v>
      </c>
      <c r="H192" s="19"/>
      <c r="I192" s="19"/>
      <c r="J192" s="20">
        <f t="shared" si="12"/>
        <v>0</v>
      </c>
      <c r="K192" s="50"/>
      <c r="L192" s="58"/>
      <c r="M192" s="54"/>
      <c r="N192" s="54"/>
      <c r="O192" s="54">
        <v>14.75</v>
      </c>
      <c r="P192" s="54"/>
      <c r="Q192" s="58"/>
      <c r="R192" s="58"/>
    </row>
    <row r="193" spans="2:18" ht="23.1" customHeight="1" x14ac:dyDescent="0.45">
      <c r="B193" s="22">
        <v>20</v>
      </c>
      <c r="C193" s="23" t="s">
        <v>205</v>
      </c>
      <c r="D193" s="97"/>
      <c r="E193" s="97"/>
      <c r="F193" s="98"/>
      <c r="G193" s="97"/>
      <c r="H193" s="88">
        <f>SUM(H194:H196)</f>
        <v>0</v>
      </c>
      <c r="I193" s="88">
        <f>SUM(I194:I196)</f>
        <v>0</v>
      </c>
      <c r="J193" s="96"/>
      <c r="K193" s="50"/>
      <c r="L193" s="58"/>
      <c r="M193" s="54"/>
      <c r="N193" s="54"/>
      <c r="O193" s="54">
        <v>0</v>
      </c>
      <c r="P193" s="54"/>
      <c r="Q193" s="58"/>
      <c r="R193" s="58"/>
    </row>
    <row r="194" spans="2:18" ht="14.1" customHeight="1" x14ac:dyDescent="0.3">
      <c r="B194" s="55" t="s">
        <v>56</v>
      </c>
      <c r="C194" s="17" t="s">
        <v>564</v>
      </c>
      <c r="D194" s="95" t="s">
        <v>207</v>
      </c>
      <c r="E194" s="85" t="s">
        <v>20</v>
      </c>
      <c r="F194" s="95">
        <v>2022</v>
      </c>
      <c r="G194" s="94" t="s">
        <v>17</v>
      </c>
      <c r="H194" s="93"/>
      <c r="I194" s="93"/>
      <c r="J194" s="92">
        <f>H194*O194</f>
        <v>0</v>
      </c>
      <c r="K194" s="50"/>
      <c r="L194" s="58"/>
      <c r="M194" s="54"/>
      <c r="N194" s="54"/>
      <c r="O194" s="54">
        <v>3.45</v>
      </c>
      <c r="P194" s="54"/>
      <c r="Q194" s="58"/>
      <c r="R194" s="58"/>
    </row>
    <row r="195" spans="2:18" ht="14.1" customHeight="1" x14ac:dyDescent="0.3">
      <c r="B195" s="55" t="s">
        <v>56</v>
      </c>
      <c r="C195" s="17" t="s">
        <v>206</v>
      </c>
      <c r="D195" s="51" t="s">
        <v>208</v>
      </c>
      <c r="E195" s="17" t="s">
        <v>209</v>
      </c>
      <c r="F195" s="51">
        <v>2022</v>
      </c>
      <c r="G195" s="27" t="s">
        <v>17</v>
      </c>
      <c r="H195" s="19"/>
      <c r="I195" s="19"/>
      <c r="J195" s="20">
        <f>H195*O195</f>
        <v>0</v>
      </c>
      <c r="K195" s="50"/>
      <c r="L195" s="58"/>
      <c r="M195" s="54"/>
      <c r="N195" s="54"/>
      <c r="O195" s="54">
        <v>3.45</v>
      </c>
      <c r="P195" s="54"/>
      <c r="Q195" s="58"/>
      <c r="R195" s="58"/>
    </row>
    <row r="196" spans="2:18" ht="14.1" customHeight="1" x14ac:dyDescent="0.3">
      <c r="B196" s="55" t="s">
        <v>56</v>
      </c>
      <c r="C196" s="17" t="s">
        <v>206</v>
      </c>
      <c r="D196" s="51" t="s">
        <v>208</v>
      </c>
      <c r="E196" s="17" t="s">
        <v>20</v>
      </c>
      <c r="F196" s="51">
        <v>2023</v>
      </c>
      <c r="G196" s="27" t="s">
        <v>41</v>
      </c>
      <c r="H196" s="19"/>
      <c r="I196" s="19"/>
      <c r="J196" s="20">
        <f>H196*O196</f>
        <v>0</v>
      </c>
      <c r="K196" s="50"/>
      <c r="L196" s="58"/>
      <c r="M196" s="54"/>
      <c r="N196" s="54"/>
      <c r="O196" s="54">
        <v>3.25</v>
      </c>
      <c r="P196" s="54"/>
      <c r="Q196" s="58"/>
      <c r="R196" s="58"/>
    </row>
    <row r="197" spans="2:18" ht="23.1" customHeight="1" x14ac:dyDescent="0.45">
      <c r="B197" s="22">
        <v>21</v>
      </c>
      <c r="C197" s="23" t="s">
        <v>210</v>
      </c>
      <c r="D197" s="97"/>
      <c r="E197" s="97"/>
      <c r="F197" s="98"/>
      <c r="G197" s="97"/>
      <c r="H197" s="88">
        <f>H198+H199+H200+H202+H203*2+H201+H204+H205</f>
        <v>0</v>
      </c>
      <c r="I197" s="88">
        <f>I198+I199+I200+I202+I203*2+I201+I204+I205</f>
        <v>0</v>
      </c>
      <c r="J197" s="96"/>
      <c r="K197" s="50"/>
      <c r="L197" s="58"/>
      <c r="M197" s="54"/>
      <c r="N197" s="54"/>
      <c r="O197" s="54">
        <v>0</v>
      </c>
      <c r="P197" s="54"/>
      <c r="Q197" s="58"/>
      <c r="R197" s="58"/>
    </row>
    <row r="198" spans="2:18" ht="14.1" customHeight="1" x14ac:dyDescent="0.3">
      <c r="B198" s="55" t="s">
        <v>13</v>
      </c>
      <c r="C198" s="17" t="s">
        <v>196</v>
      </c>
      <c r="D198" s="95" t="s">
        <v>30</v>
      </c>
      <c r="E198" s="85" t="s">
        <v>20</v>
      </c>
      <c r="F198" s="95">
        <v>2023</v>
      </c>
      <c r="G198" s="94" t="s">
        <v>17</v>
      </c>
      <c r="H198" s="93"/>
      <c r="I198" s="93"/>
      <c r="J198" s="92">
        <f t="shared" ref="J198:J205" si="13">H198*O198</f>
        <v>0</v>
      </c>
      <c r="K198" s="50"/>
      <c r="L198" s="58"/>
      <c r="M198" s="54"/>
      <c r="N198" s="54"/>
      <c r="O198" s="54">
        <v>10.75</v>
      </c>
      <c r="P198" s="54"/>
      <c r="Q198" s="58"/>
      <c r="R198" s="58"/>
    </row>
    <row r="199" spans="2:18" ht="14.1" customHeight="1" x14ac:dyDescent="0.3">
      <c r="B199" s="55" t="s">
        <v>13</v>
      </c>
      <c r="C199" s="17" t="s">
        <v>131</v>
      </c>
      <c r="D199" s="51" t="s">
        <v>211</v>
      </c>
      <c r="E199" s="17" t="s">
        <v>20</v>
      </c>
      <c r="F199" s="51">
        <v>2023</v>
      </c>
      <c r="G199" s="27" t="s">
        <v>17</v>
      </c>
      <c r="H199" s="19"/>
      <c r="I199" s="19"/>
      <c r="J199" s="20">
        <f t="shared" si="13"/>
        <v>0</v>
      </c>
      <c r="K199" s="50"/>
      <c r="L199" s="58"/>
      <c r="M199" s="54"/>
      <c r="N199" s="54"/>
      <c r="O199" s="54">
        <v>15.05</v>
      </c>
      <c r="P199" s="54"/>
      <c r="Q199" s="58"/>
      <c r="R199" s="58"/>
    </row>
    <row r="200" spans="2:18" ht="14.1" customHeight="1" x14ac:dyDescent="0.3">
      <c r="B200" s="55" t="s">
        <v>56</v>
      </c>
      <c r="C200" s="17" t="s">
        <v>131</v>
      </c>
      <c r="D200" s="51" t="s">
        <v>212</v>
      </c>
      <c r="E200" s="17" t="s">
        <v>20</v>
      </c>
      <c r="F200" s="51">
        <v>2022</v>
      </c>
      <c r="G200" s="27" t="s">
        <v>41</v>
      </c>
      <c r="H200" s="19"/>
      <c r="I200" s="19"/>
      <c r="J200" s="20">
        <f t="shared" si="13"/>
        <v>0</v>
      </c>
      <c r="K200" s="50"/>
      <c r="L200" s="58"/>
      <c r="M200" s="54"/>
      <c r="N200" s="54"/>
      <c r="O200" s="54">
        <v>7</v>
      </c>
      <c r="P200" s="54"/>
      <c r="Q200" s="58"/>
      <c r="R200" s="58"/>
    </row>
    <row r="201" spans="2:18" ht="14.1" customHeight="1" x14ac:dyDescent="0.3">
      <c r="B201" s="55" t="s">
        <v>13</v>
      </c>
      <c r="C201" s="17" t="s">
        <v>131</v>
      </c>
      <c r="D201" s="51" t="s">
        <v>213</v>
      </c>
      <c r="E201" s="17" t="s">
        <v>20</v>
      </c>
      <c r="F201" s="51">
        <v>2021</v>
      </c>
      <c r="G201" s="27" t="s">
        <v>41</v>
      </c>
      <c r="H201" s="19"/>
      <c r="I201" s="19"/>
      <c r="J201" s="20">
        <f t="shared" si="13"/>
        <v>0</v>
      </c>
      <c r="K201" s="50"/>
      <c r="L201" s="58"/>
      <c r="M201" s="54"/>
      <c r="N201" s="54"/>
      <c r="O201" s="54">
        <v>9.15</v>
      </c>
      <c r="P201" s="54"/>
      <c r="Q201" s="58"/>
      <c r="R201" s="58"/>
    </row>
    <row r="202" spans="2:18" ht="14.1" customHeight="1" x14ac:dyDescent="0.3">
      <c r="B202" s="55" t="s">
        <v>13</v>
      </c>
      <c r="C202" s="17" t="s">
        <v>214</v>
      </c>
      <c r="D202" s="51" t="s">
        <v>30</v>
      </c>
      <c r="E202" s="17" t="s">
        <v>20</v>
      </c>
      <c r="F202" s="51">
        <v>2023</v>
      </c>
      <c r="G202" s="27" t="s">
        <v>41</v>
      </c>
      <c r="H202" s="19"/>
      <c r="I202" s="19"/>
      <c r="J202" s="20">
        <f t="shared" si="13"/>
        <v>0</v>
      </c>
      <c r="K202" s="50"/>
      <c r="L202" s="58"/>
      <c r="M202" s="54"/>
      <c r="N202" s="54"/>
      <c r="O202" s="54">
        <v>10.75</v>
      </c>
      <c r="P202" s="54"/>
      <c r="Q202" s="58"/>
      <c r="R202" s="58"/>
    </row>
    <row r="203" spans="2:18" ht="14.1" customHeight="1" x14ac:dyDescent="0.3">
      <c r="B203" s="55" t="s">
        <v>13</v>
      </c>
      <c r="C203" s="17" t="s">
        <v>214</v>
      </c>
      <c r="D203" s="51" t="s">
        <v>30</v>
      </c>
      <c r="E203" s="17" t="s">
        <v>18</v>
      </c>
      <c r="F203" s="51">
        <v>2022</v>
      </c>
      <c r="G203" s="27" t="s">
        <v>41</v>
      </c>
      <c r="H203" s="19"/>
      <c r="I203" s="19"/>
      <c r="J203" s="20">
        <f t="shared" si="13"/>
        <v>0</v>
      </c>
      <c r="K203" s="50"/>
      <c r="L203" s="58"/>
      <c r="M203" s="54"/>
      <c r="N203" s="54"/>
      <c r="O203" s="54">
        <v>22.3</v>
      </c>
      <c r="P203" s="54"/>
      <c r="Q203" s="58"/>
      <c r="R203" s="58"/>
    </row>
    <row r="204" spans="2:18" ht="14.1" customHeight="1" x14ac:dyDescent="0.3">
      <c r="B204" s="55" t="s">
        <v>13</v>
      </c>
      <c r="C204" s="17" t="s">
        <v>214</v>
      </c>
      <c r="D204" s="51" t="s">
        <v>211</v>
      </c>
      <c r="E204" s="17" t="s">
        <v>20</v>
      </c>
      <c r="F204" s="51">
        <v>2023</v>
      </c>
      <c r="G204" s="27" t="s">
        <v>41</v>
      </c>
      <c r="H204" s="19"/>
      <c r="I204" s="19"/>
      <c r="J204" s="20">
        <f t="shared" si="13"/>
        <v>0</v>
      </c>
      <c r="K204" s="50"/>
      <c r="L204" s="58"/>
      <c r="M204" s="54"/>
      <c r="N204" s="54"/>
      <c r="O204" s="54">
        <v>15.05</v>
      </c>
      <c r="P204" s="54"/>
      <c r="Q204" s="58"/>
      <c r="R204" s="58"/>
    </row>
    <row r="205" spans="2:18" ht="14.1" customHeight="1" x14ac:dyDescent="0.3">
      <c r="B205" s="55" t="s">
        <v>13</v>
      </c>
      <c r="C205" s="17" t="s">
        <v>214</v>
      </c>
      <c r="D205" s="51" t="s">
        <v>215</v>
      </c>
      <c r="E205" s="17" t="s">
        <v>20</v>
      </c>
      <c r="F205" s="51">
        <v>2023</v>
      </c>
      <c r="G205" s="27" t="s">
        <v>41</v>
      </c>
      <c r="H205" s="19"/>
      <c r="I205" s="19"/>
      <c r="J205" s="20">
        <f t="shared" si="13"/>
        <v>0</v>
      </c>
      <c r="K205" s="50"/>
      <c r="L205" s="58"/>
      <c r="M205" s="54"/>
      <c r="N205" s="54"/>
      <c r="O205" s="54">
        <v>23.1</v>
      </c>
      <c r="P205" s="54"/>
      <c r="Q205" s="58"/>
      <c r="R205" s="58"/>
    </row>
    <row r="206" spans="2:18" x14ac:dyDescent="0.3">
      <c r="B206" s="60"/>
      <c r="C206" s="21"/>
      <c r="D206" s="31"/>
      <c r="E206" s="21"/>
      <c r="F206" s="31"/>
      <c r="G206" s="21"/>
      <c r="J206" s="32"/>
      <c r="K206" s="50"/>
      <c r="L206" s="58"/>
      <c r="M206" s="54"/>
      <c r="N206" s="54"/>
      <c r="O206" s="54"/>
      <c r="P206" s="54"/>
      <c r="Q206" s="58"/>
      <c r="R206" s="58"/>
    </row>
    <row r="207" spans="2:18" ht="24" customHeight="1" x14ac:dyDescent="0.45">
      <c r="B207" s="33"/>
      <c r="C207" s="33"/>
      <c r="D207" s="118" t="s">
        <v>216</v>
      </c>
      <c r="E207" s="118"/>
      <c r="F207" s="118"/>
      <c r="G207" s="33"/>
      <c r="H207" s="33"/>
      <c r="I207" s="33"/>
      <c r="J207" s="33"/>
      <c r="K207" s="50"/>
      <c r="L207" s="58"/>
      <c r="M207" s="54"/>
      <c r="N207" s="54"/>
      <c r="O207" s="54"/>
      <c r="P207" s="54"/>
      <c r="Q207" s="58"/>
      <c r="R207" s="58"/>
    </row>
    <row r="208" spans="2:18" x14ac:dyDescent="0.3">
      <c r="B208" s="60"/>
      <c r="C208" s="21"/>
      <c r="D208" s="31"/>
      <c r="E208" s="21"/>
      <c r="F208" s="31"/>
      <c r="G208" s="21"/>
      <c r="J208" s="32"/>
      <c r="K208" s="50"/>
      <c r="L208" s="58"/>
      <c r="M208" s="54"/>
      <c r="N208" s="54"/>
      <c r="O208" s="54"/>
      <c r="P208" s="54"/>
      <c r="Q208" s="58"/>
      <c r="R208" s="58"/>
    </row>
    <row r="209" spans="2:18" ht="23.1" customHeight="1" x14ac:dyDescent="0.45">
      <c r="B209" s="22">
        <v>22</v>
      </c>
      <c r="C209" s="23" t="s">
        <v>217</v>
      </c>
      <c r="D209" s="97"/>
      <c r="E209" s="89"/>
      <c r="F209" s="90"/>
      <c r="G209" s="89"/>
      <c r="H209" s="88">
        <f>H210+H211+H212*2+H213</f>
        <v>0</v>
      </c>
      <c r="I209" s="88">
        <f>I210+I211+I212*2+I213</f>
        <v>0</v>
      </c>
      <c r="J209" s="87"/>
      <c r="K209" s="50"/>
      <c r="L209" s="58"/>
      <c r="M209" s="54"/>
      <c r="N209" s="54"/>
      <c r="O209" s="54">
        <v>0</v>
      </c>
      <c r="P209" s="54"/>
      <c r="Q209" s="58"/>
      <c r="R209" s="58"/>
    </row>
    <row r="210" spans="2:18" ht="14.1" customHeight="1" x14ac:dyDescent="0.3">
      <c r="B210" s="55" t="s">
        <v>56</v>
      </c>
      <c r="C210" s="17" t="s">
        <v>218</v>
      </c>
      <c r="D210" s="95" t="s">
        <v>219</v>
      </c>
      <c r="E210" s="85" t="s">
        <v>20</v>
      </c>
      <c r="F210" s="95">
        <v>2019</v>
      </c>
      <c r="G210" s="94" t="s">
        <v>41</v>
      </c>
      <c r="H210" s="93"/>
      <c r="I210" s="93"/>
      <c r="J210" s="92">
        <f>H210*O210</f>
        <v>0</v>
      </c>
      <c r="K210" s="50"/>
      <c r="L210" s="58"/>
      <c r="M210" s="54"/>
      <c r="N210" s="54"/>
      <c r="O210" s="54">
        <v>4.6500000000000004</v>
      </c>
      <c r="P210" s="54"/>
      <c r="Q210" s="58"/>
      <c r="R210" s="58"/>
    </row>
    <row r="211" spans="2:18" ht="14.1" customHeight="1" x14ac:dyDescent="0.3">
      <c r="B211" s="55" t="s">
        <v>56</v>
      </c>
      <c r="C211" s="17" t="s">
        <v>218</v>
      </c>
      <c r="D211" s="51" t="s">
        <v>220</v>
      </c>
      <c r="E211" s="17" t="s">
        <v>20</v>
      </c>
      <c r="F211" s="51">
        <v>2020</v>
      </c>
      <c r="G211" s="27" t="s">
        <v>41</v>
      </c>
      <c r="H211" s="19"/>
      <c r="I211" s="19"/>
      <c r="J211" s="20">
        <f>H211*O211</f>
        <v>0</v>
      </c>
      <c r="K211" s="50"/>
      <c r="L211" s="58"/>
      <c r="M211" s="54"/>
      <c r="N211" s="54"/>
      <c r="O211" s="54">
        <v>7.6000000000000005</v>
      </c>
      <c r="P211" s="54"/>
      <c r="Q211" s="58"/>
      <c r="R211" s="58"/>
    </row>
    <row r="212" spans="2:18" ht="14.1" customHeight="1" x14ac:dyDescent="0.3">
      <c r="B212" s="55" t="s">
        <v>56</v>
      </c>
      <c r="C212" s="17" t="s">
        <v>218</v>
      </c>
      <c r="D212" s="51" t="s">
        <v>220</v>
      </c>
      <c r="E212" s="17" t="s">
        <v>18</v>
      </c>
      <c r="F212" s="51">
        <v>2020</v>
      </c>
      <c r="G212" s="27" t="s">
        <v>41</v>
      </c>
      <c r="H212" s="19"/>
      <c r="I212" s="19"/>
      <c r="J212" s="20">
        <f>H212*O212</f>
        <v>0</v>
      </c>
      <c r="K212" s="50"/>
      <c r="L212" s="58"/>
      <c r="M212" s="54"/>
      <c r="N212" s="54"/>
      <c r="O212" s="54">
        <v>15.4</v>
      </c>
      <c r="P212" s="54"/>
      <c r="Q212" s="58"/>
      <c r="R212" s="58"/>
    </row>
    <row r="213" spans="2:18" ht="14.1" customHeight="1" x14ac:dyDescent="0.3">
      <c r="B213" s="55" t="s">
        <v>56</v>
      </c>
      <c r="C213" s="17" t="s">
        <v>218</v>
      </c>
      <c r="D213" s="51" t="s">
        <v>221</v>
      </c>
      <c r="E213" s="17" t="s">
        <v>20</v>
      </c>
      <c r="F213" s="51">
        <v>2022</v>
      </c>
      <c r="G213" s="27" t="s">
        <v>41</v>
      </c>
      <c r="H213" s="19"/>
      <c r="I213" s="19"/>
      <c r="J213" s="20">
        <f>H213*O213</f>
        <v>0</v>
      </c>
      <c r="K213" s="50"/>
      <c r="L213" s="58"/>
      <c r="M213" s="54"/>
      <c r="N213" s="54"/>
      <c r="O213" s="54">
        <v>10</v>
      </c>
      <c r="P213" s="54"/>
      <c r="Q213" s="58"/>
      <c r="R213" s="58"/>
    </row>
    <row r="214" spans="2:18" ht="23.1" customHeight="1" x14ac:dyDescent="0.45">
      <c r="B214" s="22">
        <v>23</v>
      </c>
      <c r="C214" s="23" t="s">
        <v>222</v>
      </c>
      <c r="D214" s="97"/>
      <c r="E214" s="89"/>
      <c r="F214" s="90"/>
      <c r="G214" s="89"/>
      <c r="H214" s="88">
        <f>SUM(H215:H217)</f>
        <v>0</v>
      </c>
      <c r="I214" s="88">
        <f>SUM(I215:I217)</f>
        <v>0</v>
      </c>
      <c r="J214" s="87"/>
      <c r="K214" s="50"/>
      <c r="L214" s="58"/>
      <c r="M214" s="54"/>
      <c r="N214" s="54"/>
      <c r="O214" s="54">
        <v>0</v>
      </c>
      <c r="P214" s="54"/>
      <c r="Q214" s="58"/>
      <c r="R214" s="58"/>
    </row>
    <row r="215" spans="2:18" ht="14.1" customHeight="1" x14ac:dyDescent="0.3">
      <c r="B215" s="55" t="s">
        <v>56</v>
      </c>
      <c r="C215" s="17" t="s">
        <v>223</v>
      </c>
      <c r="D215" s="95" t="s">
        <v>224</v>
      </c>
      <c r="E215" s="85" t="s">
        <v>20</v>
      </c>
      <c r="F215" s="95">
        <v>2023</v>
      </c>
      <c r="G215" s="94" t="s">
        <v>41</v>
      </c>
      <c r="H215" s="93"/>
      <c r="I215" s="93"/>
      <c r="J215" s="92">
        <f>H215*O215</f>
        <v>0</v>
      </c>
      <c r="K215" s="50"/>
      <c r="L215" s="58"/>
      <c r="M215" s="54"/>
      <c r="N215" s="54"/>
      <c r="O215" s="54">
        <v>5.1000000000000005</v>
      </c>
      <c r="P215" s="54"/>
      <c r="Q215" s="58"/>
      <c r="R215" s="58"/>
    </row>
    <row r="216" spans="2:18" ht="14.1" customHeight="1" x14ac:dyDescent="0.3">
      <c r="B216" s="55" t="s">
        <v>56</v>
      </c>
      <c r="C216" s="17" t="s">
        <v>223</v>
      </c>
      <c r="D216" s="51" t="s">
        <v>225</v>
      </c>
      <c r="E216" s="17" t="s">
        <v>20</v>
      </c>
      <c r="F216" s="51">
        <v>2022</v>
      </c>
      <c r="G216" s="27" t="s">
        <v>41</v>
      </c>
      <c r="H216" s="19"/>
      <c r="I216" s="19"/>
      <c r="J216" s="20">
        <f>H216*O216</f>
        <v>0</v>
      </c>
      <c r="K216" s="50"/>
      <c r="L216" s="58"/>
      <c r="M216" s="54"/>
      <c r="N216" s="54"/>
      <c r="O216" s="54">
        <v>7.5</v>
      </c>
      <c r="P216" s="54"/>
      <c r="Q216" s="58"/>
      <c r="R216" s="58"/>
    </row>
    <row r="217" spans="2:18" ht="14.1" customHeight="1" x14ac:dyDescent="0.3">
      <c r="B217" s="55" t="s">
        <v>56</v>
      </c>
      <c r="C217" s="17" t="s">
        <v>223</v>
      </c>
      <c r="D217" s="51" t="s">
        <v>226</v>
      </c>
      <c r="E217" s="17" t="s">
        <v>20</v>
      </c>
      <c r="F217" s="51">
        <v>2022</v>
      </c>
      <c r="G217" s="27" t="s">
        <v>41</v>
      </c>
      <c r="H217" s="19"/>
      <c r="I217" s="19"/>
      <c r="J217" s="20">
        <f>H217*O217</f>
        <v>0</v>
      </c>
      <c r="K217" s="50"/>
      <c r="L217" s="58"/>
      <c r="M217" s="54"/>
      <c r="N217" s="54"/>
      <c r="O217" s="54">
        <v>9.5</v>
      </c>
      <c r="P217" s="54"/>
      <c r="Q217" s="58"/>
      <c r="R217" s="58"/>
    </row>
    <row r="218" spans="2:18" x14ac:dyDescent="0.3">
      <c r="B218" s="60"/>
      <c r="C218" s="21"/>
      <c r="D218" s="31"/>
      <c r="E218" s="21"/>
      <c r="F218" s="31"/>
      <c r="G218" s="21"/>
      <c r="J218" s="32"/>
      <c r="K218" s="50"/>
      <c r="L218" s="58"/>
      <c r="M218" s="54"/>
      <c r="N218" s="54"/>
      <c r="O218" s="54"/>
      <c r="P218" s="54"/>
      <c r="Q218" s="58"/>
      <c r="R218" s="58"/>
    </row>
    <row r="219" spans="2:18" ht="24" customHeight="1" x14ac:dyDescent="0.45">
      <c r="B219" s="37"/>
      <c r="C219" s="37"/>
      <c r="D219" s="119" t="s">
        <v>227</v>
      </c>
      <c r="E219" s="119"/>
      <c r="F219" s="119"/>
      <c r="G219" s="37"/>
      <c r="H219" s="37"/>
      <c r="I219" s="37"/>
      <c r="J219" s="37"/>
      <c r="K219" s="50"/>
      <c r="L219" s="58"/>
      <c r="M219" s="54"/>
      <c r="N219" s="54"/>
      <c r="O219" s="54" t="e">
        <v>#REF!</v>
      </c>
      <c r="P219" s="54"/>
      <c r="Q219" s="58"/>
      <c r="R219" s="58"/>
    </row>
    <row r="220" spans="2:18" x14ac:dyDescent="0.3">
      <c r="B220" s="60"/>
      <c r="C220" s="21"/>
      <c r="D220" s="31"/>
      <c r="E220" s="21"/>
      <c r="F220" s="31"/>
      <c r="G220" s="21"/>
      <c r="J220" s="32"/>
      <c r="K220" s="50"/>
      <c r="L220" s="58"/>
      <c r="M220" s="54"/>
      <c r="N220" s="54"/>
      <c r="O220" s="54"/>
      <c r="P220" s="54"/>
      <c r="Q220" s="58"/>
      <c r="R220" s="58"/>
    </row>
    <row r="221" spans="2:18" ht="23.1" customHeight="1" x14ac:dyDescent="0.45">
      <c r="B221" s="22">
        <v>24</v>
      </c>
      <c r="C221" s="23" t="s">
        <v>228</v>
      </c>
      <c r="D221" s="97"/>
      <c r="E221" s="89"/>
      <c r="F221" s="90"/>
      <c r="G221" s="89"/>
      <c r="H221" s="88">
        <f>SUM(H222:H227)</f>
        <v>0</v>
      </c>
      <c r="I221" s="88">
        <f>SUM(I222:I227)</f>
        <v>0</v>
      </c>
      <c r="J221" s="87"/>
      <c r="K221" s="50"/>
      <c r="L221" s="58"/>
      <c r="M221" s="54"/>
      <c r="N221" s="54"/>
      <c r="O221" s="54">
        <v>0</v>
      </c>
      <c r="P221" s="54"/>
      <c r="Q221" s="58"/>
      <c r="R221" s="58"/>
    </row>
    <row r="222" spans="2:18" ht="14.1" customHeight="1" x14ac:dyDescent="0.3">
      <c r="B222" s="55" t="s">
        <v>56</v>
      </c>
      <c r="C222" s="17" t="s">
        <v>229</v>
      </c>
      <c r="D222" s="95" t="s">
        <v>230</v>
      </c>
      <c r="E222" s="85" t="s">
        <v>20</v>
      </c>
      <c r="F222" s="95">
        <v>2024</v>
      </c>
      <c r="G222" s="94" t="s">
        <v>17</v>
      </c>
      <c r="H222" s="93"/>
      <c r="I222" s="93"/>
      <c r="J222" s="92">
        <f t="shared" ref="J222:J227" si="14">H222*O222</f>
        <v>0</v>
      </c>
      <c r="K222" s="50"/>
      <c r="L222" s="58"/>
      <c r="M222" s="54"/>
      <c r="N222" s="54"/>
      <c r="O222" s="54">
        <v>4.7</v>
      </c>
      <c r="P222" s="54"/>
      <c r="Q222" s="58"/>
      <c r="R222" s="58"/>
    </row>
    <row r="223" spans="2:18" ht="14.1" customHeight="1" x14ac:dyDescent="0.3">
      <c r="B223" s="55" t="s">
        <v>56</v>
      </c>
      <c r="C223" s="17" t="s">
        <v>229</v>
      </c>
      <c r="D223" s="51" t="s">
        <v>231</v>
      </c>
      <c r="E223" s="17" t="s">
        <v>20</v>
      </c>
      <c r="F223" s="51">
        <v>2023</v>
      </c>
      <c r="G223" s="27" t="s">
        <v>17</v>
      </c>
      <c r="H223" s="19"/>
      <c r="I223" s="19"/>
      <c r="J223" s="20">
        <f t="shared" si="14"/>
        <v>0</v>
      </c>
      <c r="K223" s="50"/>
      <c r="L223" s="58"/>
      <c r="M223" s="54"/>
      <c r="N223" s="54"/>
      <c r="O223" s="54">
        <v>7.1000000000000005</v>
      </c>
      <c r="P223" s="54"/>
      <c r="Q223" s="58"/>
      <c r="R223" s="58"/>
    </row>
    <row r="224" spans="2:18" ht="14.1" customHeight="1" x14ac:dyDescent="0.3">
      <c r="B224" s="55" t="s">
        <v>56</v>
      </c>
      <c r="C224" s="17" t="s">
        <v>229</v>
      </c>
      <c r="D224" s="51" t="s">
        <v>230</v>
      </c>
      <c r="E224" s="17" t="s">
        <v>20</v>
      </c>
      <c r="F224" s="51">
        <v>2024</v>
      </c>
      <c r="G224" s="27" t="s">
        <v>26</v>
      </c>
      <c r="H224" s="19"/>
      <c r="I224" s="19"/>
      <c r="J224" s="20">
        <f t="shared" si="14"/>
        <v>0</v>
      </c>
      <c r="K224" s="50"/>
      <c r="L224" s="58"/>
      <c r="M224" s="54"/>
      <c r="N224" s="54"/>
      <c r="O224" s="54">
        <v>4.7</v>
      </c>
      <c r="P224" s="54"/>
      <c r="Q224" s="58"/>
      <c r="R224" s="58"/>
    </row>
    <row r="225" spans="2:18" ht="14.1" customHeight="1" x14ac:dyDescent="0.3">
      <c r="B225" s="55" t="s">
        <v>56</v>
      </c>
      <c r="C225" s="17" t="s">
        <v>232</v>
      </c>
      <c r="D225" s="51" t="s">
        <v>233</v>
      </c>
      <c r="E225" s="17" t="s">
        <v>20</v>
      </c>
      <c r="F225" s="51">
        <v>2024</v>
      </c>
      <c r="G225" s="27" t="s">
        <v>26</v>
      </c>
      <c r="H225" s="19"/>
      <c r="I225" s="19"/>
      <c r="J225" s="20">
        <f t="shared" si="14"/>
        <v>0</v>
      </c>
      <c r="K225" s="50"/>
      <c r="L225" s="58"/>
      <c r="M225" s="54"/>
      <c r="N225" s="54"/>
      <c r="O225" s="54">
        <v>4.75</v>
      </c>
      <c r="P225" s="54"/>
      <c r="Q225" s="58"/>
      <c r="R225" s="58"/>
    </row>
    <row r="226" spans="2:18" ht="14.1" customHeight="1" x14ac:dyDescent="0.3">
      <c r="B226" s="55" t="s">
        <v>56</v>
      </c>
      <c r="C226" s="17" t="s">
        <v>229</v>
      </c>
      <c r="D226" s="51" t="s">
        <v>230</v>
      </c>
      <c r="E226" s="17" t="s">
        <v>20</v>
      </c>
      <c r="F226" s="51">
        <v>2023</v>
      </c>
      <c r="G226" s="27" t="s">
        <v>41</v>
      </c>
      <c r="H226" s="19"/>
      <c r="I226" s="19"/>
      <c r="J226" s="20">
        <f t="shared" si="14"/>
        <v>0</v>
      </c>
      <c r="K226" s="50"/>
      <c r="L226" s="58"/>
      <c r="M226" s="54"/>
      <c r="N226" s="54"/>
      <c r="O226" s="54">
        <v>4.7</v>
      </c>
      <c r="P226" s="54"/>
      <c r="Q226" s="58"/>
      <c r="R226" s="58"/>
    </row>
    <row r="227" spans="2:18" ht="14.1" customHeight="1" x14ac:dyDescent="0.3">
      <c r="B227" s="55" t="s">
        <v>56</v>
      </c>
      <c r="C227" s="17" t="s">
        <v>229</v>
      </c>
      <c r="D227" s="51" t="s">
        <v>234</v>
      </c>
      <c r="E227" s="17" t="s">
        <v>20</v>
      </c>
      <c r="F227" s="51">
        <v>2023</v>
      </c>
      <c r="G227" s="27" t="s">
        <v>41</v>
      </c>
      <c r="H227" s="19"/>
      <c r="I227" s="19"/>
      <c r="J227" s="20">
        <f t="shared" si="14"/>
        <v>0</v>
      </c>
      <c r="K227" s="50"/>
      <c r="L227" s="58"/>
      <c r="M227" s="54"/>
      <c r="N227" s="54"/>
      <c r="O227" s="54">
        <v>7.1000000000000005</v>
      </c>
      <c r="P227" s="54"/>
      <c r="Q227" s="58"/>
      <c r="R227" s="58"/>
    </row>
    <row r="228" spans="2:18" ht="23.1" customHeight="1" x14ac:dyDescent="0.45">
      <c r="B228" s="22">
        <v>25</v>
      </c>
      <c r="C228" s="23" t="s">
        <v>235</v>
      </c>
      <c r="D228" s="97"/>
      <c r="E228" s="89"/>
      <c r="F228" s="90"/>
      <c r="G228" s="89"/>
      <c r="H228" s="88">
        <f>H229+H230+H231+H232+H233+H234+H235*2+H237+H238+H239+H240+H241+H242+H243*2+H244+H245+H246+H247*3</f>
        <v>0</v>
      </c>
      <c r="I228" s="88">
        <f>I229+I230+I231+I232+I233+I234+I235*2+I237+I238+I239+I240+I241+I242+I243*2+I244+I245+I246+I247*3</f>
        <v>0</v>
      </c>
      <c r="J228" s="87"/>
      <c r="K228" s="50"/>
      <c r="L228" s="58"/>
      <c r="M228" s="54"/>
      <c r="N228" s="54"/>
      <c r="O228" s="54">
        <v>0</v>
      </c>
      <c r="P228" s="54"/>
      <c r="Q228" s="58"/>
      <c r="R228" s="58"/>
    </row>
    <row r="229" spans="2:18" ht="14.1" customHeight="1" x14ac:dyDescent="0.3">
      <c r="B229" s="55" t="s">
        <v>56</v>
      </c>
      <c r="C229" s="17" t="s">
        <v>236</v>
      </c>
      <c r="D229" s="95" t="s">
        <v>237</v>
      </c>
      <c r="E229" s="85" t="s">
        <v>20</v>
      </c>
      <c r="F229" s="95">
        <v>2023</v>
      </c>
      <c r="G229" s="94" t="s">
        <v>17</v>
      </c>
      <c r="H229" s="93"/>
      <c r="I229" s="93"/>
      <c r="J229" s="92">
        <f t="shared" ref="J229:J247" si="15">H229*O229</f>
        <v>0</v>
      </c>
      <c r="K229" s="50"/>
      <c r="L229" s="58"/>
      <c r="M229" s="54"/>
      <c r="N229" s="54"/>
      <c r="O229" s="54">
        <v>3.85</v>
      </c>
      <c r="P229" s="54"/>
      <c r="Q229" s="58"/>
      <c r="R229" s="58"/>
    </row>
    <row r="230" spans="2:18" ht="14.1" customHeight="1" x14ac:dyDescent="0.3">
      <c r="B230" s="55" t="s">
        <v>30</v>
      </c>
      <c r="C230" s="17" t="s">
        <v>236</v>
      </c>
      <c r="D230" s="51" t="s">
        <v>238</v>
      </c>
      <c r="E230" s="17" t="s">
        <v>20</v>
      </c>
      <c r="F230" s="51">
        <v>2023</v>
      </c>
      <c r="G230" s="27" t="s">
        <v>17</v>
      </c>
      <c r="H230" s="19"/>
      <c r="I230" s="19"/>
      <c r="J230" s="20">
        <f t="shared" si="15"/>
        <v>0</v>
      </c>
      <c r="K230" s="50"/>
      <c r="L230" s="58"/>
      <c r="M230" s="54"/>
      <c r="N230" s="54"/>
      <c r="O230" s="54">
        <v>3.85</v>
      </c>
      <c r="P230" s="54"/>
      <c r="Q230" s="58"/>
      <c r="R230" s="58"/>
    </row>
    <row r="231" spans="2:18" ht="14.1" customHeight="1" x14ac:dyDescent="0.3">
      <c r="B231" s="55" t="s">
        <v>49</v>
      </c>
      <c r="C231" s="17" t="s">
        <v>236</v>
      </c>
      <c r="D231" s="51" t="s">
        <v>26</v>
      </c>
      <c r="E231" s="17" t="s">
        <v>20</v>
      </c>
      <c r="F231" s="51">
        <v>2023</v>
      </c>
      <c r="G231" s="27" t="s">
        <v>26</v>
      </c>
      <c r="H231" s="19"/>
      <c r="I231" s="19"/>
      <c r="J231" s="20">
        <f t="shared" si="15"/>
        <v>0</v>
      </c>
      <c r="K231" s="50"/>
      <c r="L231" s="58"/>
      <c r="M231" s="54"/>
      <c r="N231" s="54"/>
      <c r="O231" s="54">
        <v>3.85</v>
      </c>
      <c r="P231" s="54"/>
      <c r="Q231" s="58"/>
      <c r="R231" s="58"/>
    </row>
    <row r="232" spans="2:18" ht="14.1" customHeight="1" x14ac:dyDescent="0.3">
      <c r="B232" s="55" t="s">
        <v>56</v>
      </c>
      <c r="C232" s="17" t="s">
        <v>239</v>
      </c>
      <c r="D232" s="51" t="s">
        <v>240</v>
      </c>
      <c r="E232" s="17" t="s">
        <v>20</v>
      </c>
      <c r="F232" s="51">
        <v>2024</v>
      </c>
      <c r="G232" s="27" t="s">
        <v>17</v>
      </c>
      <c r="H232" s="19"/>
      <c r="I232" s="19"/>
      <c r="J232" s="20">
        <f t="shared" si="15"/>
        <v>0</v>
      </c>
      <c r="K232" s="50"/>
      <c r="L232" s="58"/>
      <c r="M232" s="54"/>
      <c r="N232" s="54"/>
      <c r="O232" s="54">
        <v>3.85</v>
      </c>
      <c r="P232" s="54"/>
      <c r="Q232" s="58"/>
      <c r="R232" s="58"/>
    </row>
    <row r="233" spans="2:18" ht="14.1" customHeight="1" x14ac:dyDescent="0.3">
      <c r="B233" s="55" t="s">
        <v>56</v>
      </c>
      <c r="C233" s="17" t="s">
        <v>241</v>
      </c>
      <c r="D233" s="51" t="s">
        <v>242</v>
      </c>
      <c r="E233" s="17" t="s">
        <v>20</v>
      </c>
      <c r="F233" s="51">
        <v>2023</v>
      </c>
      <c r="G233" s="27" t="s">
        <v>17</v>
      </c>
      <c r="H233" s="19"/>
      <c r="I233" s="19"/>
      <c r="J233" s="20">
        <f t="shared" si="15"/>
        <v>0</v>
      </c>
      <c r="K233" s="50"/>
      <c r="L233" s="58"/>
      <c r="M233" s="54"/>
      <c r="N233" s="54"/>
      <c r="O233" s="54">
        <v>3.85</v>
      </c>
      <c r="P233" s="54"/>
      <c r="Q233" s="58"/>
      <c r="R233" s="58"/>
    </row>
    <row r="234" spans="2:18" ht="14.1" customHeight="1" x14ac:dyDescent="0.3">
      <c r="B234" s="55" t="s">
        <v>56</v>
      </c>
      <c r="C234" s="17" t="s">
        <v>241</v>
      </c>
      <c r="D234" s="51" t="s">
        <v>243</v>
      </c>
      <c r="E234" s="17" t="s">
        <v>20</v>
      </c>
      <c r="F234" s="51">
        <v>2023</v>
      </c>
      <c r="G234" s="27" t="s">
        <v>17</v>
      </c>
      <c r="H234" s="19"/>
      <c r="I234" s="19"/>
      <c r="J234" s="20">
        <f t="shared" si="15"/>
        <v>0</v>
      </c>
      <c r="K234" s="50"/>
      <c r="L234" s="58"/>
      <c r="M234" s="54"/>
      <c r="N234" s="54"/>
      <c r="O234" s="54">
        <v>4.7</v>
      </c>
      <c r="P234" s="54"/>
      <c r="Q234" s="58"/>
      <c r="R234" s="58"/>
    </row>
    <row r="235" spans="2:18" ht="14.1" customHeight="1" x14ac:dyDescent="0.3">
      <c r="B235" s="55" t="s">
        <v>56</v>
      </c>
      <c r="C235" s="17" t="s">
        <v>241</v>
      </c>
      <c r="D235" s="51" t="s">
        <v>244</v>
      </c>
      <c r="E235" s="17" t="s">
        <v>18</v>
      </c>
      <c r="F235" s="51">
        <v>2022</v>
      </c>
      <c r="G235" s="27" t="s">
        <v>17</v>
      </c>
      <c r="H235" s="19"/>
      <c r="I235" s="19"/>
      <c r="J235" s="20">
        <f t="shared" si="15"/>
        <v>0</v>
      </c>
      <c r="K235" s="50"/>
      <c r="L235" s="58"/>
      <c r="M235" s="54"/>
      <c r="N235" s="54"/>
      <c r="O235" s="54">
        <v>11.25</v>
      </c>
      <c r="P235" s="54"/>
      <c r="Q235" s="58"/>
      <c r="R235" s="58"/>
    </row>
    <row r="236" spans="2:18" ht="14.1" customHeight="1" x14ac:dyDescent="0.3">
      <c r="B236" s="55" t="s">
        <v>56</v>
      </c>
      <c r="C236" s="17" t="s">
        <v>245</v>
      </c>
      <c r="D236" s="51" t="s">
        <v>246</v>
      </c>
      <c r="E236" s="17" t="s">
        <v>20</v>
      </c>
      <c r="F236" s="51">
        <v>2023</v>
      </c>
      <c r="G236" s="27" t="s">
        <v>17</v>
      </c>
      <c r="H236" s="19"/>
      <c r="I236" s="19"/>
      <c r="J236" s="20">
        <f t="shared" si="15"/>
        <v>0</v>
      </c>
      <c r="K236" s="50"/>
      <c r="L236" s="58"/>
      <c r="M236" s="54"/>
      <c r="N236" s="54"/>
      <c r="O236" s="54">
        <v>6.0500000000000007</v>
      </c>
      <c r="P236" s="54"/>
      <c r="Q236" s="58"/>
      <c r="R236" s="58"/>
    </row>
    <row r="237" spans="2:18" ht="14.1" customHeight="1" x14ac:dyDescent="0.3">
      <c r="B237" s="55" t="s">
        <v>56</v>
      </c>
      <c r="C237" s="17" t="s">
        <v>241</v>
      </c>
      <c r="D237" s="51" t="s">
        <v>247</v>
      </c>
      <c r="E237" s="17" t="s">
        <v>20</v>
      </c>
      <c r="F237" s="51">
        <v>2023</v>
      </c>
      <c r="G237" s="27" t="s">
        <v>17</v>
      </c>
      <c r="H237" s="19"/>
      <c r="I237" s="19"/>
      <c r="J237" s="20">
        <f t="shared" si="15"/>
        <v>0</v>
      </c>
      <c r="K237" s="50"/>
      <c r="L237" s="58"/>
      <c r="M237" s="54"/>
      <c r="N237" s="54"/>
      <c r="O237" s="54">
        <v>6.0500000000000007</v>
      </c>
      <c r="P237" s="54"/>
      <c r="Q237" s="58"/>
      <c r="R237" s="58"/>
    </row>
    <row r="238" spans="2:18" ht="14.1" customHeight="1" x14ac:dyDescent="0.3">
      <c r="B238" s="55" t="s">
        <v>56</v>
      </c>
      <c r="C238" s="17" t="s">
        <v>131</v>
      </c>
      <c r="D238" s="51" t="s">
        <v>248</v>
      </c>
      <c r="E238" s="17" t="s">
        <v>20</v>
      </c>
      <c r="F238" s="51">
        <v>2024</v>
      </c>
      <c r="G238" s="27" t="s">
        <v>17</v>
      </c>
      <c r="H238" s="19"/>
      <c r="I238" s="19"/>
      <c r="J238" s="20">
        <f t="shared" si="15"/>
        <v>0</v>
      </c>
      <c r="K238" s="50"/>
      <c r="L238" s="58"/>
      <c r="M238" s="54"/>
      <c r="N238" s="54"/>
      <c r="O238" s="54">
        <v>6.0500000000000007</v>
      </c>
      <c r="P238" s="54"/>
      <c r="Q238" s="58"/>
      <c r="R238" s="58"/>
    </row>
    <row r="239" spans="2:18" ht="14.1" customHeight="1" x14ac:dyDescent="0.3">
      <c r="B239" s="55" t="s">
        <v>56</v>
      </c>
      <c r="C239" s="17" t="s">
        <v>241</v>
      </c>
      <c r="D239" s="51" t="s">
        <v>249</v>
      </c>
      <c r="E239" s="17" t="s">
        <v>20</v>
      </c>
      <c r="F239" s="51">
        <v>2023</v>
      </c>
      <c r="G239" s="27" t="s">
        <v>17</v>
      </c>
      <c r="H239" s="19"/>
      <c r="I239" s="19"/>
      <c r="J239" s="20">
        <f t="shared" si="15"/>
        <v>0</v>
      </c>
      <c r="K239" s="50"/>
      <c r="L239" s="58"/>
      <c r="M239" s="54"/>
      <c r="N239" s="54"/>
      <c r="O239" s="54">
        <v>7.7</v>
      </c>
      <c r="P239" s="54"/>
      <c r="Q239" s="58"/>
      <c r="R239" s="58"/>
    </row>
    <row r="240" spans="2:18" ht="14.1" customHeight="1" x14ac:dyDescent="0.3">
      <c r="B240" s="55" t="s">
        <v>56</v>
      </c>
      <c r="C240" s="17" t="s">
        <v>131</v>
      </c>
      <c r="D240" s="51" t="s">
        <v>250</v>
      </c>
      <c r="E240" s="17" t="s">
        <v>20</v>
      </c>
      <c r="F240" s="51">
        <v>2023</v>
      </c>
      <c r="G240" s="27" t="s">
        <v>17</v>
      </c>
      <c r="H240" s="19"/>
      <c r="I240" s="19"/>
      <c r="J240" s="20">
        <f t="shared" si="15"/>
        <v>0</v>
      </c>
      <c r="K240" s="50"/>
      <c r="L240" s="58"/>
      <c r="M240" s="54"/>
      <c r="N240" s="54"/>
      <c r="O240" s="54">
        <v>9.1</v>
      </c>
      <c r="P240" s="54"/>
      <c r="Q240" s="58"/>
      <c r="R240" s="58"/>
    </row>
    <row r="241" spans="2:18" ht="14.1" customHeight="1" x14ac:dyDescent="0.3">
      <c r="B241" s="55" t="s">
        <v>56</v>
      </c>
      <c r="C241" s="17" t="s">
        <v>251</v>
      </c>
      <c r="D241" s="51" t="s">
        <v>252</v>
      </c>
      <c r="E241" s="17" t="s">
        <v>20</v>
      </c>
      <c r="F241" s="51">
        <v>2020</v>
      </c>
      <c r="G241" s="27" t="s">
        <v>17</v>
      </c>
      <c r="H241" s="19"/>
      <c r="I241" s="19"/>
      <c r="J241" s="20">
        <f t="shared" si="15"/>
        <v>0</v>
      </c>
      <c r="K241" s="50"/>
      <c r="L241" s="58"/>
      <c r="M241" s="54"/>
      <c r="N241" s="54"/>
      <c r="O241" s="54">
        <v>8</v>
      </c>
      <c r="P241" s="54"/>
      <c r="Q241" s="58"/>
      <c r="R241" s="58"/>
    </row>
    <row r="242" spans="2:18" ht="14.1" customHeight="1" x14ac:dyDescent="0.3">
      <c r="B242" s="55" t="s">
        <v>56</v>
      </c>
      <c r="C242" s="17" t="s">
        <v>251</v>
      </c>
      <c r="D242" s="51" t="s">
        <v>253</v>
      </c>
      <c r="E242" s="17" t="s">
        <v>20</v>
      </c>
      <c r="F242" s="51">
        <v>2020</v>
      </c>
      <c r="G242" s="27" t="s">
        <v>17</v>
      </c>
      <c r="H242" s="19"/>
      <c r="I242" s="19"/>
      <c r="J242" s="20">
        <f t="shared" si="15"/>
        <v>0</v>
      </c>
      <c r="K242" s="50"/>
      <c r="L242" s="58"/>
      <c r="M242" s="54"/>
      <c r="N242" s="54"/>
      <c r="O242" s="54">
        <v>8</v>
      </c>
      <c r="P242" s="54"/>
      <c r="Q242" s="58"/>
      <c r="R242" s="58"/>
    </row>
    <row r="243" spans="2:18" ht="14.1" customHeight="1" x14ac:dyDescent="0.3">
      <c r="B243" s="55" t="s">
        <v>49</v>
      </c>
      <c r="C243" s="17" t="s">
        <v>251</v>
      </c>
      <c r="D243" s="51" t="s">
        <v>253</v>
      </c>
      <c r="E243" s="17" t="s">
        <v>18</v>
      </c>
      <c r="F243" s="51">
        <v>2018</v>
      </c>
      <c r="G243" s="27" t="s">
        <v>17</v>
      </c>
      <c r="H243" s="19"/>
      <c r="I243" s="19"/>
      <c r="J243" s="20">
        <f t="shared" si="15"/>
        <v>0</v>
      </c>
      <c r="K243" s="50"/>
      <c r="L243" s="58"/>
      <c r="M243" s="54"/>
      <c r="N243" s="54"/>
      <c r="O243" s="54">
        <v>18.100000000000001</v>
      </c>
      <c r="P243" s="54"/>
      <c r="Q243" s="58"/>
      <c r="R243" s="58"/>
    </row>
    <row r="244" spans="2:18" ht="14.1" customHeight="1" x14ac:dyDescent="0.3">
      <c r="B244" s="55" t="s">
        <v>49</v>
      </c>
      <c r="C244" s="17" t="s">
        <v>251</v>
      </c>
      <c r="D244" s="51" t="s">
        <v>254</v>
      </c>
      <c r="E244" s="17" t="s">
        <v>20</v>
      </c>
      <c r="F244" s="51">
        <v>2022</v>
      </c>
      <c r="G244" s="27" t="s">
        <v>17</v>
      </c>
      <c r="H244" s="19"/>
      <c r="I244" s="19"/>
      <c r="J244" s="20">
        <f t="shared" si="15"/>
        <v>0</v>
      </c>
      <c r="K244" s="50"/>
      <c r="L244" s="58"/>
      <c r="M244" s="54"/>
      <c r="N244" s="54"/>
      <c r="O244" s="54">
        <v>8</v>
      </c>
      <c r="P244" s="54"/>
      <c r="Q244" s="58"/>
      <c r="R244" s="58"/>
    </row>
    <row r="245" spans="2:18" ht="14.1" customHeight="1" x14ac:dyDescent="0.3">
      <c r="B245" s="55" t="s">
        <v>49</v>
      </c>
      <c r="C245" s="17" t="s">
        <v>255</v>
      </c>
      <c r="D245" s="51" t="s">
        <v>256</v>
      </c>
      <c r="E245" s="17" t="s">
        <v>20</v>
      </c>
      <c r="F245" s="51" t="s">
        <v>16</v>
      </c>
      <c r="G245" s="27" t="s">
        <v>17</v>
      </c>
      <c r="H245" s="19"/>
      <c r="I245" s="19"/>
      <c r="J245" s="20">
        <f t="shared" si="15"/>
        <v>0</v>
      </c>
      <c r="K245" s="50"/>
      <c r="L245" s="58"/>
      <c r="M245" s="54"/>
      <c r="N245" s="54"/>
      <c r="O245" s="54">
        <v>7.15</v>
      </c>
      <c r="P245" s="54"/>
      <c r="Q245" s="58"/>
      <c r="R245" s="58"/>
    </row>
    <row r="246" spans="2:18" ht="14.1" customHeight="1" x14ac:dyDescent="0.3">
      <c r="B246" s="55" t="s">
        <v>49</v>
      </c>
      <c r="C246" s="17" t="s">
        <v>255</v>
      </c>
      <c r="D246" s="51" t="s">
        <v>257</v>
      </c>
      <c r="E246" s="17" t="s">
        <v>20</v>
      </c>
      <c r="F246" s="51" t="s">
        <v>16</v>
      </c>
      <c r="G246" s="27" t="s">
        <v>26</v>
      </c>
      <c r="H246" s="19"/>
      <c r="I246" s="19"/>
      <c r="J246" s="20">
        <f t="shared" si="15"/>
        <v>0</v>
      </c>
      <c r="K246" s="50"/>
      <c r="L246" s="58"/>
      <c r="M246" s="54"/>
      <c r="N246" s="54"/>
      <c r="O246" s="54">
        <v>7.15</v>
      </c>
      <c r="P246" s="54"/>
      <c r="Q246" s="58"/>
      <c r="R246" s="58"/>
    </row>
    <row r="247" spans="2:18" ht="14.1" customHeight="1" x14ac:dyDescent="0.3">
      <c r="B247" s="55" t="s">
        <v>56</v>
      </c>
      <c r="C247" s="17" t="s">
        <v>239</v>
      </c>
      <c r="D247" s="51" t="s">
        <v>30</v>
      </c>
      <c r="E247" s="17" t="s">
        <v>258</v>
      </c>
      <c r="F247" s="51" t="s">
        <v>16</v>
      </c>
      <c r="G247" s="27" t="s">
        <v>17</v>
      </c>
      <c r="H247" s="19"/>
      <c r="I247" s="19"/>
      <c r="J247" s="20">
        <f t="shared" si="15"/>
        <v>0</v>
      </c>
      <c r="K247" s="50"/>
      <c r="L247" s="58"/>
      <c r="M247" s="54"/>
      <c r="N247" s="54"/>
      <c r="O247" s="54">
        <v>11.600000000000001</v>
      </c>
      <c r="P247" s="54"/>
      <c r="Q247" s="58"/>
      <c r="R247" s="58"/>
    </row>
    <row r="248" spans="2:18" ht="23.1" customHeight="1" x14ac:dyDescent="0.45">
      <c r="B248" s="22">
        <v>26</v>
      </c>
      <c r="C248" s="23" t="s">
        <v>259</v>
      </c>
      <c r="D248" s="97"/>
      <c r="E248" s="89"/>
      <c r="F248" s="90"/>
      <c r="G248" s="89"/>
      <c r="H248" s="88">
        <f>H249+H250+H251*2+H252+H253+H254+H255+H256+H257+H258*2+H259+H260*2+H261+H262</f>
        <v>0</v>
      </c>
      <c r="I248" s="88">
        <f>I249+I250+I251*2+I252+I253+I254+I255+I256+I257+I258*2+I259+I260*2+I261+I262</f>
        <v>0</v>
      </c>
      <c r="J248" s="87"/>
      <c r="K248" s="50"/>
      <c r="L248" s="58"/>
      <c r="M248" s="54"/>
      <c r="N248" s="54"/>
      <c r="O248" s="54">
        <v>0</v>
      </c>
      <c r="P248" s="54"/>
      <c r="Q248" s="58"/>
      <c r="R248" s="58"/>
    </row>
    <row r="249" spans="2:18" ht="14.1" customHeight="1" x14ac:dyDescent="0.3">
      <c r="B249" s="55" t="s">
        <v>13</v>
      </c>
      <c r="C249" s="17" t="s">
        <v>131</v>
      </c>
      <c r="D249" s="95" t="s">
        <v>260</v>
      </c>
      <c r="E249" s="85" t="s">
        <v>20</v>
      </c>
      <c r="F249" s="95">
        <v>2023</v>
      </c>
      <c r="G249" s="94" t="s">
        <v>17</v>
      </c>
      <c r="H249" s="93"/>
      <c r="I249" s="93"/>
      <c r="J249" s="92">
        <f t="shared" ref="J249:J262" si="16">H249*O249</f>
        <v>0</v>
      </c>
      <c r="K249" s="50"/>
      <c r="L249" s="58"/>
      <c r="M249" s="54"/>
      <c r="N249" s="54"/>
      <c r="O249" s="54">
        <v>6</v>
      </c>
      <c r="P249" s="54"/>
      <c r="Q249" s="58"/>
      <c r="R249" s="58"/>
    </row>
    <row r="250" spans="2:18" ht="14.1" customHeight="1" x14ac:dyDescent="0.3">
      <c r="B250" s="55" t="s">
        <v>13</v>
      </c>
      <c r="C250" s="17" t="s">
        <v>261</v>
      </c>
      <c r="D250" s="51" t="s">
        <v>262</v>
      </c>
      <c r="E250" s="17" t="s">
        <v>20</v>
      </c>
      <c r="F250" s="51">
        <v>2024</v>
      </c>
      <c r="G250" s="27" t="s">
        <v>17</v>
      </c>
      <c r="H250" s="19"/>
      <c r="I250" s="19"/>
      <c r="J250" s="20">
        <f t="shared" si="16"/>
        <v>0</v>
      </c>
      <c r="K250" s="50"/>
      <c r="L250" s="58"/>
      <c r="M250" s="54"/>
      <c r="N250" s="54"/>
      <c r="O250" s="54">
        <v>7.0500000000000007</v>
      </c>
      <c r="P250" s="54"/>
      <c r="Q250" s="58"/>
      <c r="R250" s="58"/>
    </row>
    <row r="251" spans="2:18" ht="14.1" customHeight="1" x14ac:dyDescent="0.3">
      <c r="B251" s="55" t="s">
        <v>13</v>
      </c>
      <c r="C251" s="17" t="s">
        <v>261</v>
      </c>
      <c r="D251" s="51" t="s">
        <v>262</v>
      </c>
      <c r="E251" s="17" t="s">
        <v>18</v>
      </c>
      <c r="F251" s="51">
        <v>2024</v>
      </c>
      <c r="G251" s="27" t="s">
        <v>17</v>
      </c>
      <c r="H251" s="19"/>
      <c r="I251" s="19"/>
      <c r="J251" s="20">
        <f t="shared" si="16"/>
        <v>0</v>
      </c>
      <c r="K251" s="50"/>
      <c r="L251" s="58"/>
      <c r="M251" s="54"/>
      <c r="N251" s="54"/>
      <c r="O251" s="54">
        <v>13.75</v>
      </c>
      <c r="P251" s="54"/>
      <c r="Q251" s="58"/>
      <c r="R251" s="58"/>
    </row>
    <row r="252" spans="2:18" ht="14.1" customHeight="1" x14ac:dyDescent="0.3">
      <c r="B252" s="55" t="s">
        <v>13</v>
      </c>
      <c r="C252" s="17" t="s">
        <v>263</v>
      </c>
      <c r="D252" s="51" t="s">
        <v>264</v>
      </c>
      <c r="E252" s="17" t="s">
        <v>20</v>
      </c>
      <c r="F252" s="51">
        <v>2023</v>
      </c>
      <c r="G252" s="27" t="s">
        <v>17</v>
      </c>
      <c r="H252" s="19"/>
      <c r="I252" s="19"/>
      <c r="J252" s="20">
        <f t="shared" si="16"/>
        <v>0</v>
      </c>
      <c r="K252" s="50"/>
      <c r="L252" s="58"/>
      <c r="M252" s="54"/>
      <c r="N252" s="54"/>
      <c r="O252" s="54">
        <v>10.9</v>
      </c>
      <c r="P252" s="54"/>
      <c r="Q252" s="58"/>
      <c r="R252" s="58"/>
    </row>
    <row r="253" spans="2:18" ht="14.1" customHeight="1" x14ac:dyDescent="0.3">
      <c r="B253" s="55" t="s">
        <v>13</v>
      </c>
      <c r="C253" s="17" t="s">
        <v>263</v>
      </c>
      <c r="D253" s="51" t="s">
        <v>265</v>
      </c>
      <c r="E253" s="17" t="s">
        <v>20</v>
      </c>
      <c r="F253" s="51">
        <v>2023</v>
      </c>
      <c r="G253" s="27" t="s">
        <v>17</v>
      </c>
      <c r="H253" s="19"/>
      <c r="I253" s="19"/>
      <c r="J253" s="20">
        <f t="shared" si="16"/>
        <v>0</v>
      </c>
      <c r="K253" s="50"/>
      <c r="L253" s="58"/>
      <c r="M253" s="54"/>
      <c r="N253" s="54"/>
      <c r="O253" s="54">
        <v>13.850000000000001</v>
      </c>
      <c r="P253" s="54"/>
      <c r="Q253" s="58"/>
      <c r="R253" s="58"/>
    </row>
    <row r="254" spans="2:18" ht="14.1" customHeight="1" x14ac:dyDescent="0.3">
      <c r="B254" s="55" t="s">
        <v>56</v>
      </c>
      <c r="C254" s="17" t="s">
        <v>261</v>
      </c>
      <c r="D254" s="51" t="s">
        <v>266</v>
      </c>
      <c r="E254" s="17" t="s">
        <v>20</v>
      </c>
      <c r="F254" s="51">
        <v>2022</v>
      </c>
      <c r="G254" s="27" t="s">
        <v>17</v>
      </c>
      <c r="H254" s="19"/>
      <c r="I254" s="19"/>
      <c r="J254" s="20">
        <f t="shared" si="16"/>
        <v>0</v>
      </c>
      <c r="K254" s="50"/>
      <c r="L254" s="58"/>
      <c r="M254" s="54"/>
      <c r="N254" s="54"/>
      <c r="O254" s="54">
        <v>16.75</v>
      </c>
      <c r="P254" s="54"/>
      <c r="Q254" s="58"/>
      <c r="R254" s="58"/>
    </row>
    <row r="255" spans="2:18" ht="14.1" customHeight="1" x14ac:dyDescent="0.3">
      <c r="B255" s="55" t="s">
        <v>56</v>
      </c>
      <c r="C255" s="17" t="s">
        <v>255</v>
      </c>
      <c r="D255" s="51" t="s">
        <v>267</v>
      </c>
      <c r="E255" s="17" t="s">
        <v>20</v>
      </c>
      <c r="F255" s="51" t="s">
        <v>16</v>
      </c>
      <c r="G255" s="27" t="s">
        <v>17</v>
      </c>
      <c r="H255" s="19"/>
      <c r="I255" s="19"/>
      <c r="J255" s="20">
        <f t="shared" si="16"/>
        <v>0</v>
      </c>
      <c r="K255" s="50"/>
      <c r="L255" s="58"/>
      <c r="M255" s="54"/>
      <c r="N255" s="54"/>
      <c r="O255" s="54">
        <v>8.8000000000000007</v>
      </c>
      <c r="P255" s="54"/>
      <c r="Q255" s="58"/>
      <c r="R255" s="58"/>
    </row>
    <row r="256" spans="2:18" ht="14.1" customHeight="1" x14ac:dyDescent="0.3">
      <c r="B256" s="55" t="s">
        <v>13</v>
      </c>
      <c r="C256" s="17" t="s">
        <v>268</v>
      </c>
      <c r="D256" s="51" t="s">
        <v>269</v>
      </c>
      <c r="E256" s="17" t="s">
        <v>20</v>
      </c>
      <c r="F256" s="51">
        <v>2023</v>
      </c>
      <c r="G256" s="27" t="s">
        <v>41</v>
      </c>
      <c r="H256" s="19"/>
      <c r="I256" s="19"/>
      <c r="J256" s="20">
        <f t="shared" si="16"/>
        <v>0</v>
      </c>
      <c r="K256" s="50"/>
      <c r="L256" s="58"/>
      <c r="M256" s="54"/>
      <c r="N256" s="54"/>
      <c r="O256" s="54">
        <v>6.0500000000000007</v>
      </c>
      <c r="P256" s="54"/>
      <c r="Q256" s="58"/>
      <c r="R256" s="58"/>
    </row>
    <row r="257" spans="2:18" ht="14.1" customHeight="1" x14ac:dyDescent="0.3">
      <c r="B257" s="55" t="s">
        <v>13</v>
      </c>
      <c r="C257" s="17" t="s">
        <v>268</v>
      </c>
      <c r="D257" s="51" t="s">
        <v>270</v>
      </c>
      <c r="E257" s="17" t="s">
        <v>20</v>
      </c>
      <c r="F257" s="51">
        <v>2024</v>
      </c>
      <c r="G257" s="27" t="s">
        <v>41</v>
      </c>
      <c r="H257" s="19"/>
      <c r="I257" s="19"/>
      <c r="J257" s="20">
        <f t="shared" si="16"/>
        <v>0</v>
      </c>
      <c r="K257" s="50"/>
      <c r="L257" s="58"/>
      <c r="M257" s="54"/>
      <c r="N257" s="54"/>
      <c r="O257" s="54">
        <v>6.9</v>
      </c>
      <c r="P257" s="54"/>
      <c r="Q257" s="58"/>
      <c r="R257" s="58"/>
    </row>
    <row r="258" spans="2:18" ht="14.1" customHeight="1" x14ac:dyDescent="0.3">
      <c r="B258" s="55" t="s">
        <v>56</v>
      </c>
      <c r="C258" s="17" t="s">
        <v>268</v>
      </c>
      <c r="D258" s="51" t="s">
        <v>270</v>
      </c>
      <c r="E258" s="17" t="s">
        <v>18</v>
      </c>
      <c r="F258" s="51">
        <v>2023</v>
      </c>
      <c r="G258" s="27" t="s">
        <v>41</v>
      </c>
      <c r="H258" s="19"/>
      <c r="I258" s="19"/>
      <c r="J258" s="20">
        <f t="shared" si="16"/>
        <v>0</v>
      </c>
      <c r="K258" s="50"/>
      <c r="L258" s="58"/>
      <c r="M258" s="54"/>
      <c r="N258" s="54"/>
      <c r="O258" s="54">
        <v>13.55</v>
      </c>
      <c r="P258" s="54"/>
      <c r="Q258" s="58"/>
      <c r="R258" s="58"/>
    </row>
    <row r="259" spans="2:18" ht="14.1" customHeight="1" x14ac:dyDescent="0.3">
      <c r="B259" s="55" t="s">
        <v>13</v>
      </c>
      <c r="C259" s="17" t="s">
        <v>268</v>
      </c>
      <c r="D259" s="51" t="s">
        <v>271</v>
      </c>
      <c r="E259" s="17" t="s">
        <v>20</v>
      </c>
      <c r="F259" s="51">
        <v>2024</v>
      </c>
      <c r="G259" s="27" t="s">
        <v>41</v>
      </c>
      <c r="H259" s="19"/>
      <c r="I259" s="19"/>
      <c r="J259" s="20">
        <f t="shared" si="16"/>
        <v>0</v>
      </c>
      <c r="K259" s="50"/>
      <c r="L259" s="58"/>
      <c r="M259" s="54"/>
      <c r="N259" s="54"/>
      <c r="O259" s="54">
        <v>9.0500000000000007</v>
      </c>
      <c r="P259" s="54"/>
      <c r="Q259" s="58"/>
      <c r="R259" s="58"/>
    </row>
    <row r="260" spans="2:18" ht="14.1" customHeight="1" x14ac:dyDescent="0.3">
      <c r="B260" s="55" t="s">
        <v>13</v>
      </c>
      <c r="C260" s="17" t="s">
        <v>268</v>
      </c>
      <c r="D260" s="51" t="s">
        <v>271</v>
      </c>
      <c r="E260" s="17" t="s">
        <v>18</v>
      </c>
      <c r="F260" s="51">
        <v>2023</v>
      </c>
      <c r="G260" s="27" t="s">
        <v>41</v>
      </c>
      <c r="H260" s="19"/>
      <c r="I260" s="19"/>
      <c r="J260" s="20">
        <f t="shared" si="16"/>
        <v>0</v>
      </c>
      <c r="K260" s="50"/>
      <c r="L260" s="58"/>
      <c r="M260" s="54"/>
      <c r="N260" s="54"/>
      <c r="O260" s="54">
        <v>17.8</v>
      </c>
      <c r="P260" s="54"/>
      <c r="Q260" s="58"/>
      <c r="R260" s="58"/>
    </row>
    <row r="261" spans="2:18" ht="14.1" customHeight="1" x14ac:dyDescent="0.3">
      <c r="B261" s="55" t="s">
        <v>13</v>
      </c>
      <c r="C261" s="17" t="s">
        <v>268</v>
      </c>
      <c r="D261" s="51" t="s">
        <v>272</v>
      </c>
      <c r="E261" s="17" t="s">
        <v>20</v>
      </c>
      <c r="F261" s="51">
        <v>2023</v>
      </c>
      <c r="G261" s="27" t="s">
        <v>41</v>
      </c>
      <c r="H261" s="19"/>
      <c r="I261" s="19"/>
      <c r="J261" s="20">
        <f t="shared" si="16"/>
        <v>0</v>
      </c>
      <c r="K261" s="50"/>
      <c r="L261" s="58"/>
      <c r="M261" s="54"/>
      <c r="N261" s="54"/>
      <c r="O261" s="54">
        <v>9.9</v>
      </c>
      <c r="P261" s="54"/>
      <c r="Q261" s="58"/>
      <c r="R261" s="58"/>
    </row>
    <row r="262" spans="2:18" ht="14.1" customHeight="1" x14ac:dyDescent="0.3">
      <c r="B262" s="55" t="s">
        <v>56</v>
      </c>
      <c r="C262" s="17" t="s">
        <v>268</v>
      </c>
      <c r="D262" s="51" t="s">
        <v>273</v>
      </c>
      <c r="E262" s="17" t="s">
        <v>20</v>
      </c>
      <c r="F262" s="51">
        <v>2022</v>
      </c>
      <c r="G262" s="27" t="s">
        <v>41</v>
      </c>
      <c r="H262" s="19"/>
      <c r="I262" s="19"/>
      <c r="J262" s="20">
        <f t="shared" si="16"/>
        <v>0</v>
      </c>
      <c r="K262" s="50"/>
      <c r="L262" s="58"/>
      <c r="M262" s="54"/>
      <c r="N262" s="54"/>
      <c r="O262" s="54">
        <v>12.55</v>
      </c>
      <c r="P262" s="54"/>
      <c r="Q262" s="58"/>
      <c r="R262" s="58"/>
    </row>
    <row r="263" spans="2:18" ht="23.1" customHeight="1" x14ac:dyDescent="0.45">
      <c r="B263" s="22">
        <v>27</v>
      </c>
      <c r="C263" s="23" t="s">
        <v>274</v>
      </c>
      <c r="D263" s="97"/>
      <c r="E263" s="89"/>
      <c r="F263" s="90"/>
      <c r="G263" s="89"/>
      <c r="H263" s="88">
        <f>H264+H265+H266+H267/2+H268*2+H269+H270+H271</f>
        <v>0</v>
      </c>
      <c r="I263" s="88">
        <f>I264+I265+I266+I267/2+I268*2+I269+I270+I271</f>
        <v>0</v>
      </c>
      <c r="J263" s="87"/>
      <c r="K263" s="50"/>
      <c r="L263" s="58"/>
      <c r="M263" s="54"/>
      <c r="N263" s="54"/>
      <c r="O263" s="54">
        <v>0</v>
      </c>
      <c r="P263" s="54"/>
      <c r="Q263" s="58"/>
      <c r="R263" s="58"/>
    </row>
    <row r="264" spans="2:18" ht="14.1" customHeight="1" x14ac:dyDescent="0.3">
      <c r="B264" s="55" t="s">
        <v>56</v>
      </c>
      <c r="C264" s="17" t="s">
        <v>275</v>
      </c>
      <c r="D264" s="95" t="s">
        <v>276</v>
      </c>
      <c r="E264" s="85" t="s">
        <v>20</v>
      </c>
      <c r="F264" s="95" t="s">
        <v>16</v>
      </c>
      <c r="G264" s="94" t="s">
        <v>17</v>
      </c>
      <c r="H264" s="93"/>
      <c r="I264" s="93"/>
      <c r="J264" s="92">
        <f t="shared" ref="J264:J271" si="17">H264*O264</f>
        <v>0</v>
      </c>
      <c r="K264" s="50"/>
      <c r="L264" s="58"/>
      <c r="M264" s="54"/>
      <c r="N264" s="54"/>
      <c r="O264" s="54">
        <v>6.5500000000000007</v>
      </c>
      <c r="P264" s="54"/>
      <c r="Q264" s="58"/>
      <c r="R264" s="58"/>
    </row>
    <row r="265" spans="2:18" ht="14.1" customHeight="1" x14ac:dyDescent="0.3">
      <c r="B265" s="55" t="s">
        <v>56</v>
      </c>
      <c r="C265" s="17" t="s">
        <v>277</v>
      </c>
      <c r="D265" s="51" t="s">
        <v>278</v>
      </c>
      <c r="E265" s="17" t="s">
        <v>20</v>
      </c>
      <c r="F265" s="51">
        <v>2024</v>
      </c>
      <c r="G265" s="27" t="s">
        <v>41</v>
      </c>
      <c r="H265" s="19"/>
      <c r="I265" s="19"/>
      <c r="J265" s="20">
        <f t="shared" si="17"/>
        <v>0</v>
      </c>
      <c r="K265" s="50"/>
      <c r="L265" s="58"/>
      <c r="M265" s="54"/>
      <c r="N265" s="54"/>
      <c r="O265" s="54">
        <v>5.1000000000000005</v>
      </c>
      <c r="P265" s="54"/>
      <c r="Q265" s="58"/>
      <c r="R265" s="58"/>
    </row>
    <row r="266" spans="2:18" ht="14.1" customHeight="1" x14ac:dyDescent="0.3">
      <c r="B266" s="55" t="s">
        <v>56</v>
      </c>
      <c r="C266" s="17" t="s">
        <v>277</v>
      </c>
      <c r="D266" s="51" t="s">
        <v>279</v>
      </c>
      <c r="E266" s="17" t="s">
        <v>20</v>
      </c>
      <c r="F266" s="51">
        <v>2024</v>
      </c>
      <c r="G266" s="27" t="s">
        <v>41</v>
      </c>
      <c r="H266" s="19"/>
      <c r="I266" s="19"/>
      <c r="J266" s="20">
        <f t="shared" si="17"/>
        <v>0</v>
      </c>
      <c r="K266" s="50"/>
      <c r="L266" s="58"/>
      <c r="M266" s="54"/>
      <c r="N266" s="54"/>
      <c r="O266" s="54">
        <v>5.5</v>
      </c>
      <c r="P266" s="54"/>
      <c r="Q266" s="58"/>
      <c r="R266" s="58"/>
    </row>
    <row r="267" spans="2:18" ht="14.1" customHeight="1" x14ac:dyDescent="0.3">
      <c r="B267" s="55" t="s">
        <v>56</v>
      </c>
      <c r="C267" s="17" t="s">
        <v>277</v>
      </c>
      <c r="D267" s="51" t="s">
        <v>279</v>
      </c>
      <c r="E267" s="17" t="s">
        <v>144</v>
      </c>
      <c r="F267" s="51">
        <v>2023</v>
      </c>
      <c r="G267" s="27" t="s">
        <v>41</v>
      </c>
      <c r="H267" s="19"/>
      <c r="I267" s="19"/>
      <c r="J267" s="20">
        <f t="shared" si="17"/>
        <v>0</v>
      </c>
      <c r="K267" s="50"/>
      <c r="L267" s="58"/>
      <c r="M267" s="54"/>
      <c r="N267" s="54"/>
      <c r="O267" s="54">
        <v>3.2</v>
      </c>
      <c r="P267" s="54"/>
      <c r="Q267" s="58"/>
      <c r="R267" s="58"/>
    </row>
    <row r="268" spans="2:18" ht="14.1" customHeight="1" x14ac:dyDescent="0.3">
      <c r="B268" s="55" t="s">
        <v>56</v>
      </c>
      <c r="C268" s="17" t="s">
        <v>277</v>
      </c>
      <c r="D268" s="51" t="s">
        <v>279</v>
      </c>
      <c r="E268" s="17" t="s">
        <v>18</v>
      </c>
      <c r="F268" s="51">
        <v>2023</v>
      </c>
      <c r="G268" s="27" t="s">
        <v>41</v>
      </c>
      <c r="H268" s="19"/>
      <c r="I268" s="19"/>
      <c r="J268" s="20">
        <f t="shared" si="17"/>
        <v>0</v>
      </c>
      <c r="K268" s="50"/>
      <c r="L268" s="58"/>
      <c r="M268" s="54"/>
      <c r="N268" s="54"/>
      <c r="O268" s="54">
        <v>11.5</v>
      </c>
      <c r="P268" s="54"/>
      <c r="Q268" s="58"/>
      <c r="R268" s="58"/>
    </row>
    <row r="269" spans="2:18" ht="14.1" customHeight="1" x14ac:dyDescent="0.3">
      <c r="B269" s="55" t="s">
        <v>56</v>
      </c>
      <c r="C269" s="17" t="s">
        <v>277</v>
      </c>
      <c r="D269" s="51" t="s">
        <v>280</v>
      </c>
      <c r="E269" s="17" t="s">
        <v>20</v>
      </c>
      <c r="F269" s="51">
        <v>2021</v>
      </c>
      <c r="G269" s="27" t="s">
        <v>41</v>
      </c>
      <c r="H269" s="19"/>
      <c r="I269" s="19"/>
      <c r="J269" s="20">
        <f t="shared" si="17"/>
        <v>0</v>
      </c>
      <c r="K269" s="50"/>
      <c r="L269" s="58"/>
      <c r="M269" s="54"/>
      <c r="N269" s="54"/>
      <c r="O269" s="54">
        <v>6.5</v>
      </c>
      <c r="P269" s="54"/>
      <c r="Q269" s="58"/>
      <c r="R269" s="58"/>
    </row>
    <row r="270" spans="2:18" ht="14.1" customHeight="1" x14ac:dyDescent="0.3">
      <c r="B270" s="55" t="s">
        <v>56</v>
      </c>
      <c r="C270" s="17" t="s">
        <v>277</v>
      </c>
      <c r="D270" s="51" t="s">
        <v>281</v>
      </c>
      <c r="E270" s="17" t="s">
        <v>20</v>
      </c>
      <c r="F270" s="51">
        <v>2022</v>
      </c>
      <c r="G270" s="27" t="s">
        <v>41</v>
      </c>
      <c r="H270" s="19"/>
      <c r="I270" s="19"/>
      <c r="J270" s="20">
        <f t="shared" si="17"/>
        <v>0</v>
      </c>
      <c r="K270" s="50"/>
      <c r="L270" s="58"/>
      <c r="M270" s="54"/>
      <c r="N270" s="54"/>
      <c r="O270" s="54">
        <v>9.65</v>
      </c>
      <c r="P270" s="54"/>
      <c r="Q270" s="58"/>
      <c r="R270" s="58"/>
    </row>
    <row r="271" spans="2:18" ht="14.1" customHeight="1" x14ac:dyDescent="0.3">
      <c r="B271" s="55" t="s">
        <v>56</v>
      </c>
      <c r="C271" s="17" t="s">
        <v>277</v>
      </c>
      <c r="D271" s="51" t="s">
        <v>282</v>
      </c>
      <c r="E271" s="17" t="s">
        <v>20</v>
      </c>
      <c r="F271" s="51">
        <v>2023</v>
      </c>
      <c r="G271" s="27" t="s">
        <v>41</v>
      </c>
      <c r="H271" s="19"/>
      <c r="I271" s="19"/>
      <c r="J271" s="20">
        <f t="shared" si="17"/>
        <v>0</v>
      </c>
      <c r="K271" s="50"/>
      <c r="L271" s="58"/>
      <c r="M271" s="54"/>
      <c r="N271" s="54"/>
      <c r="O271" s="54">
        <v>15.350000000000001</v>
      </c>
      <c r="P271" s="54"/>
      <c r="Q271" s="58"/>
      <c r="R271" s="58"/>
    </row>
    <row r="272" spans="2:18" ht="23.1" customHeight="1" x14ac:dyDescent="0.45">
      <c r="B272" s="22">
        <v>28</v>
      </c>
      <c r="C272" s="23" t="s">
        <v>283</v>
      </c>
      <c r="D272" s="97"/>
      <c r="E272" s="89"/>
      <c r="F272" s="90"/>
      <c r="G272" s="89"/>
      <c r="H272" s="88">
        <f>SUM(H273:H282)+H275</f>
        <v>0</v>
      </c>
      <c r="I272" s="88">
        <f>SUM(I273:I282)+I275</f>
        <v>0</v>
      </c>
      <c r="J272" s="87"/>
      <c r="K272" s="50"/>
      <c r="L272" s="58"/>
      <c r="M272" s="54"/>
      <c r="N272" s="54"/>
      <c r="O272" s="54">
        <v>0</v>
      </c>
      <c r="P272" s="54"/>
      <c r="Q272" s="58"/>
      <c r="R272" s="58"/>
    </row>
    <row r="273" spans="2:18" ht="14.1" customHeight="1" x14ac:dyDescent="0.3">
      <c r="B273" s="55" t="s">
        <v>56</v>
      </c>
      <c r="C273" s="17" t="s">
        <v>284</v>
      </c>
      <c r="D273" s="95" t="s">
        <v>285</v>
      </c>
      <c r="E273" s="85" t="s">
        <v>20</v>
      </c>
      <c r="F273" s="95">
        <v>2023</v>
      </c>
      <c r="G273" s="94" t="s">
        <v>17</v>
      </c>
      <c r="H273" s="93"/>
      <c r="I273" s="93"/>
      <c r="J273" s="92">
        <f t="shared" ref="J273:J282" si="18">H273*O273</f>
        <v>0</v>
      </c>
      <c r="K273" s="50"/>
      <c r="L273" s="58"/>
      <c r="M273" s="54"/>
      <c r="N273" s="54"/>
      <c r="O273" s="54">
        <v>5.2</v>
      </c>
      <c r="P273" s="54"/>
      <c r="Q273" s="58"/>
      <c r="R273" s="58"/>
    </row>
    <row r="274" spans="2:18" ht="14.1" customHeight="1" x14ac:dyDescent="0.3">
      <c r="B274" s="55" t="s">
        <v>56</v>
      </c>
      <c r="C274" s="17" t="s">
        <v>284</v>
      </c>
      <c r="D274" s="51" t="s">
        <v>86</v>
      </c>
      <c r="E274" s="17" t="s">
        <v>20</v>
      </c>
      <c r="F274" s="51">
        <v>2023</v>
      </c>
      <c r="G274" s="27" t="s">
        <v>17</v>
      </c>
      <c r="H274" s="19"/>
      <c r="I274" s="19"/>
      <c r="J274" s="20">
        <f t="shared" si="18"/>
        <v>0</v>
      </c>
      <c r="K274" s="50"/>
      <c r="L274" s="58"/>
      <c r="M274" s="54"/>
      <c r="N274" s="54"/>
      <c r="O274" s="54">
        <v>6.2</v>
      </c>
      <c r="P274" s="54"/>
      <c r="Q274" s="58"/>
      <c r="R274" s="58"/>
    </row>
    <row r="275" spans="2:18" ht="14.1" customHeight="1" x14ac:dyDescent="0.3">
      <c r="B275" s="55" t="s">
        <v>56</v>
      </c>
      <c r="C275" s="17" t="s">
        <v>284</v>
      </c>
      <c r="D275" s="51" t="s">
        <v>86</v>
      </c>
      <c r="E275" s="17" t="s">
        <v>18</v>
      </c>
      <c r="F275" s="51">
        <v>2023</v>
      </c>
      <c r="G275" s="27" t="s">
        <v>17</v>
      </c>
      <c r="H275" s="19"/>
      <c r="I275" s="19"/>
      <c r="J275" s="20">
        <f t="shared" si="18"/>
        <v>0</v>
      </c>
      <c r="K275" s="50"/>
      <c r="L275" s="58"/>
      <c r="M275" s="54"/>
      <c r="N275" s="54"/>
      <c r="O275" s="54">
        <v>13.950000000000001</v>
      </c>
      <c r="P275" s="54"/>
      <c r="Q275" s="58"/>
      <c r="R275" s="58"/>
    </row>
    <row r="276" spans="2:18" ht="14.1" customHeight="1" x14ac:dyDescent="0.3">
      <c r="B276" s="55" t="s">
        <v>56</v>
      </c>
      <c r="C276" s="17" t="s">
        <v>284</v>
      </c>
      <c r="D276" s="51" t="s">
        <v>286</v>
      </c>
      <c r="E276" s="17" t="s">
        <v>20</v>
      </c>
      <c r="F276" s="51">
        <v>2022</v>
      </c>
      <c r="G276" s="27" t="s">
        <v>17</v>
      </c>
      <c r="H276" s="19"/>
      <c r="I276" s="19"/>
      <c r="J276" s="20">
        <f t="shared" si="18"/>
        <v>0</v>
      </c>
      <c r="K276" s="50"/>
      <c r="L276" s="58"/>
      <c r="M276" s="54"/>
      <c r="N276" s="54"/>
      <c r="O276" s="54">
        <v>6.9</v>
      </c>
      <c r="P276" s="54"/>
      <c r="Q276" s="58"/>
      <c r="R276" s="58"/>
    </row>
    <row r="277" spans="2:18" ht="14.1" customHeight="1" x14ac:dyDescent="0.3">
      <c r="B277" s="55" t="s">
        <v>56</v>
      </c>
      <c r="C277" s="17" t="s">
        <v>284</v>
      </c>
      <c r="D277" s="51" t="s">
        <v>287</v>
      </c>
      <c r="E277" s="17" t="s">
        <v>20</v>
      </c>
      <c r="F277" s="51">
        <v>2022</v>
      </c>
      <c r="G277" s="27" t="s">
        <v>17</v>
      </c>
      <c r="H277" s="19"/>
      <c r="I277" s="19"/>
      <c r="J277" s="20">
        <f t="shared" si="18"/>
        <v>0</v>
      </c>
      <c r="K277" s="50"/>
      <c r="L277" s="58"/>
      <c r="M277" s="54"/>
      <c r="N277" s="54"/>
      <c r="O277" s="54">
        <v>8.75</v>
      </c>
      <c r="P277" s="54"/>
      <c r="Q277" s="58"/>
      <c r="R277" s="58"/>
    </row>
    <row r="278" spans="2:18" ht="14.1" customHeight="1" x14ac:dyDescent="0.3">
      <c r="B278" s="55" t="s">
        <v>49</v>
      </c>
      <c r="C278" s="17" t="s">
        <v>284</v>
      </c>
      <c r="D278" s="51" t="s">
        <v>288</v>
      </c>
      <c r="E278" s="17" t="s">
        <v>20</v>
      </c>
      <c r="F278" s="51">
        <v>2021</v>
      </c>
      <c r="G278" s="27" t="s">
        <v>17</v>
      </c>
      <c r="H278" s="19"/>
      <c r="I278" s="19"/>
      <c r="J278" s="20">
        <f t="shared" si="18"/>
        <v>0</v>
      </c>
      <c r="K278" s="50"/>
      <c r="L278" s="58"/>
      <c r="M278" s="54"/>
      <c r="N278" s="54"/>
      <c r="O278" s="54">
        <v>13.200000000000001</v>
      </c>
      <c r="P278" s="54"/>
      <c r="Q278" s="58"/>
      <c r="R278" s="58"/>
    </row>
    <row r="279" spans="2:18" ht="14.1" customHeight="1" x14ac:dyDescent="0.3">
      <c r="B279" s="55" t="s">
        <v>56</v>
      </c>
      <c r="C279" s="17" t="s">
        <v>284</v>
      </c>
      <c r="D279" s="51" t="s">
        <v>285</v>
      </c>
      <c r="E279" s="17" t="s">
        <v>20</v>
      </c>
      <c r="F279" s="51">
        <v>2023</v>
      </c>
      <c r="G279" s="27" t="s">
        <v>41</v>
      </c>
      <c r="H279" s="19"/>
      <c r="I279" s="19"/>
      <c r="J279" s="20">
        <f t="shared" si="18"/>
        <v>0</v>
      </c>
      <c r="K279" s="50"/>
      <c r="L279" s="58"/>
      <c r="M279" s="54"/>
      <c r="N279" s="54"/>
      <c r="O279" s="54">
        <v>5.25</v>
      </c>
      <c r="P279" s="54"/>
      <c r="Q279" s="58"/>
      <c r="R279" s="58"/>
    </row>
    <row r="280" spans="2:18" ht="14.1" customHeight="1" x14ac:dyDescent="0.3">
      <c r="B280" s="55" t="s">
        <v>56</v>
      </c>
      <c r="C280" s="17" t="s">
        <v>284</v>
      </c>
      <c r="D280" s="51" t="s">
        <v>289</v>
      </c>
      <c r="E280" s="17" t="s">
        <v>20</v>
      </c>
      <c r="F280" s="51">
        <v>2023</v>
      </c>
      <c r="G280" s="27" t="s">
        <v>41</v>
      </c>
      <c r="H280" s="19"/>
      <c r="I280" s="19"/>
      <c r="J280" s="20">
        <f t="shared" si="18"/>
        <v>0</v>
      </c>
      <c r="K280" s="50"/>
      <c r="L280" s="58"/>
      <c r="M280" s="54"/>
      <c r="N280" s="54"/>
      <c r="O280" s="54">
        <v>6.2</v>
      </c>
      <c r="P280" s="54"/>
      <c r="Q280" s="58"/>
      <c r="R280" s="58"/>
    </row>
    <row r="281" spans="2:18" ht="14.1" customHeight="1" x14ac:dyDescent="0.3">
      <c r="B281" s="55" t="s">
        <v>56</v>
      </c>
      <c r="C281" s="17" t="s">
        <v>284</v>
      </c>
      <c r="D281" s="51" t="s">
        <v>290</v>
      </c>
      <c r="E281" s="17" t="s">
        <v>20</v>
      </c>
      <c r="F281" s="51">
        <v>2022</v>
      </c>
      <c r="G281" s="27" t="s">
        <v>41</v>
      </c>
      <c r="H281" s="19"/>
      <c r="I281" s="19"/>
      <c r="J281" s="20">
        <f t="shared" si="18"/>
        <v>0</v>
      </c>
      <c r="K281" s="50"/>
      <c r="L281" s="58"/>
      <c r="M281" s="54"/>
      <c r="N281" s="54"/>
      <c r="O281" s="54">
        <v>6.9</v>
      </c>
      <c r="P281" s="54"/>
      <c r="Q281" s="58"/>
      <c r="R281" s="58"/>
    </row>
    <row r="282" spans="2:18" ht="14.1" customHeight="1" x14ac:dyDescent="0.3">
      <c r="B282" s="55" t="s">
        <v>56</v>
      </c>
      <c r="C282" s="17" t="s">
        <v>284</v>
      </c>
      <c r="D282" s="51" t="s">
        <v>291</v>
      </c>
      <c r="E282" s="17" t="s">
        <v>20</v>
      </c>
      <c r="F282" s="51">
        <v>2022</v>
      </c>
      <c r="G282" s="27" t="s">
        <v>41</v>
      </c>
      <c r="H282" s="19"/>
      <c r="I282" s="19"/>
      <c r="J282" s="20">
        <f t="shared" si="18"/>
        <v>0</v>
      </c>
      <c r="K282" s="50"/>
      <c r="L282" s="58"/>
      <c r="M282" s="54"/>
      <c r="N282" s="54"/>
      <c r="O282" s="54">
        <v>8.75</v>
      </c>
      <c r="P282" s="54"/>
      <c r="Q282" s="58"/>
      <c r="R282" s="58"/>
    </row>
    <row r="283" spans="2:18" ht="23.1" customHeight="1" x14ac:dyDescent="0.45">
      <c r="B283" s="22">
        <v>29</v>
      </c>
      <c r="C283" s="23" t="s">
        <v>292</v>
      </c>
      <c r="D283" s="97"/>
      <c r="E283" s="89"/>
      <c r="F283" s="90"/>
      <c r="G283" s="89"/>
      <c r="H283" s="88">
        <f>SUM(H284:H285)</f>
        <v>0</v>
      </c>
      <c r="I283" s="88">
        <f>SUM(I284:I285)</f>
        <v>0</v>
      </c>
      <c r="J283" s="87"/>
      <c r="K283" s="50"/>
      <c r="L283" s="58"/>
      <c r="M283" s="54"/>
      <c r="N283" s="54"/>
      <c r="O283" s="54">
        <v>0</v>
      </c>
      <c r="P283" s="54"/>
      <c r="Q283" s="58"/>
      <c r="R283" s="58"/>
    </row>
    <row r="284" spans="2:18" ht="14.1" customHeight="1" x14ac:dyDescent="0.3">
      <c r="B284" s="55" t="s">
        <v>30</v>
      </c>
      <c r="C284" s="17" t="s">
        <v>293</v>
      </c>
      <c r="D284" s="95" t="s">
        <v>294</v>
      </c>
      <c r="E284" s="85" t="s">
        <v>20</v>
      </c>
      <c r="F284" s="95">
        <v>2023</v>
      </c>
      <c r="G284" s="94" t="s">
        <v>17</v>
      </c>
      <c r="H284" s="93"/>
      <c r="I284" s="93"/>
      <c r="J284" s="92">
        <f>H284*O284</f>
        <v>0</v>
      </c>
      <c r="K284" s="50"/>
      <c r="L284" s="58"/>
      <c r="M284" s="54"/>
      <c r="N284" s="54"/>
      <c r="O284" s="54">
        <v>13.200000000000001</v>
      </c>
      <c r="P284" s="54"/>
      <c r="Q284" s="58"/>
      <c r="R284" s="58"/>
    </row>
    <row r="285" spans="2:18" ht="14.1" customHeight="1" x14ac:dyDescent="0.3">
      <c r="B285" s="55" t="s">
        <v>30</v>
      </c>
      <c r="C285" s="17" t="s">
        <v>293</v>
      </c>
      <c r="D285" s="51" t="s">
        <v>295</v>
      </c>
      <c r="E285" s="17" t="s">
        <v>20</v>
      </c>
      <c r="F285" s="51">
        <v>2022</v>
      </c>
      <c r="G285" s="27" t="s">
        <v>17</v>
      </c>
      <c r="H285" s="19"/>
      <c r="I285" s="19"/>
      <c r="J285" s="20">
        <f>H285*O285</f>
        <v>0</v>
      </c>
      <c r="K285" s="50"/>
      <c r="L285" s="58"/>
      <c r="M285" s="54"/>
      <c r="N285" s="54"/>
      <c r="O285" s="54">
        <v>18.100000000000001</v>
      </c>
      <c r="P285" s="54"/>
      <c r="Q285" s="58"/>
      <c r="R285" s="58"/>
    </row>
    <row r="286" spans="2:18" ht="23.1" customHeight="1" x14ac:dyDescent="0.45">
      <c r="B286" s="22">
        <v>30</v>
      </c>
      <c r="C286" s="23" t="s">
        <v>296</v>
      </c>
      <c r="D286" s="97"/>
      <c r="E286" s="89"/>
      <c r="F286" s="90"/>
      <c r="G286" s="89"/>
      <c r="H286" s="88">
        <f>H287+H288/2+H289+H290+H291+H292+H293+H294+H295/2+H296</f>
        <v>0</v>
      </c>
      <c r="I286" s="88">
        <f>I287+I288/2+I289+I290+I291+I292+I293+I294+I295/2+I296</f>
        <v>0</v>
      </c>
      <c r="J286" s="87"/>
      <c r="K286" s="50"/>
      <c r="L286" s="58"/>
      <c r="M286" s="54"/>
      <c r="N286" s="54"/>
      <c r="O286" s="54">
        <v>0</v>
      </c>
      <c r="P286" s="54"/>
      <c r="Q286" s="58"/>
      <c r="R286" s="58"/>
    </row>
    <row r="287" spans="2:18" ht="14.1" customHeight="1" x14ac:dyDescent="0.3">
      <c r="B287" s="55" t="s">
        <v>56</v>
      </c>
      <c r="C287" s="17" t="s">
        <v>293</v>
      </c>
      <c r="D287" s="95" t="s">
        <v>297</v>
      </c>
      <c r="E287" s="85" t="s">
        <v>20</v>
      </c>
      <c r="F287" s="95">
        <v>2023</v>
      </c>
      <c r="G287" s="94" t="s">
        <v>17</v>
      </c>
      <c r="H287" s="93"/>
      <c r="I287" s="93"/>
      <c r="J287" s="92">
        <f t="shared" ref="J287:J296" si="19">H287*O287</f>
        <v>0</v>
      </c>
      <c r="K287" s="50"/>
      <c r="L287" s="58"/>
      <c r="M287" s="54"/>
      <c r="N287" s="54"/>
      <c r="O287" s="54">
        <v>10.850000000000001</v>
      </c>
      <c r="P287" s="54"/>
      <c r="Q287" s="58"/>
      <c r="R287" s="58"/>
    </row>
    <row r="288" spans="2:18" ht="14.1" customHeight="1" x14ac:dyDescent="0.3">
      <c r="B288" s="55" t="s">
        <v>56</v>
      </c>
      <c r="C288" s="17" t="s">
        <v>293</v>
      </c>
      <c r="D288" s="51" t="s">
        <v>297</v>
      </c>
      <c r="E288" s="17" t="s">
        <v>144</v>
      </c>
      <c r="F288" s="51">
        <v>2023</v>
      </c>
      <c r="G288" s="27" t="s">
        <v>17</v>
      </c>
      <c r="H288" s="19"/>
      <c r="I288" s="19"/>
      <c r="J288" s="20">
        <f t="shared" si="19"/>
        <v>0</v>
      </c>
      <c r="K288" s="50"/>
      <c r="L288" s="58"/>
      <c r="M288" s="54"/>
      <c r="N288" s="54"/>
      <c r="O288" s="54">
        <v>6.8000000000000007</v>
      </c>
      <c r="P288" s="54"/>
      <c r="Q288" s="58"/>
      <c r="R288" s="58"/>
    </row>
    <row r="289" spans="2:21" ht="14.1" customHeight="1" x14ac:dyDescent="0.3">
      <c r="B289" s="55" t="s">
        <v>49</v>
      </c>
      <c r="C289" s="17" t="s">
        <v>293</v>
      </c>
      <c r="D289" s="51" t="s">
        <v>298</v>
      </c>
      <c r="E289" s="17" t="s">
        <v>20</v>
      </c>
      <c r="F289" s="51">
        <v>2022</v>
      </c>
      <c r="G289" s="27" t="s">
        <v>17</v>
      </c>
      <c r="H289" s="19"/>
      <c r="I289" s="19"/>
      <c r="J289" s="20">
        <f t="shared" si="19"/>
        <v>0</v>
      </c>
      <c r="K289" s="50"/>
      <c r="L289" s="58"/>
      <c r="M289" s="54"/>
      <c r="N289" s="54"/>
      <c r="O289" s="54">
        <v>15.350000000000001</v>
      </c>
      <c r="P289" s="54"/>
      <c r="Q289" s="58"/>
      <c r="R289" s="58"/>
    </row>
    <row r="290" spans="2:21" ht="14.1" customHeight="1" x14ac:dyDescent="0.3">
      <c r="B290" s="55" t="s">
        <v>49</v>
      </c>
      <c r="C290" s="17" t="s">
        <v>293</v>
      </c>
      <c r="D290" s="51" t="s">
        <v>299</v>
      </c>
      <c r="E290" s="17" t="s">
        <v>20</v>
      </c>
      <c r="F290" s="51">
        <v>2022</v>
      </c>
      <c r="G290" s="27" t="s">
        <v>17</v>
      </c>
      <c r="H290" s="19"/>
      <c r="I290" s="19"/>
      <c r="J290" s="20">
        <f t="shared" si="19"/>
        <v>0</v>
      </c>
      <c r="K290" s="50"/>
      <c r="L290" s="58"/>
      <c r="M290" s="54"/>
      <c r="N290" s="54"/>
      <c r="O290" s="54">
        <v>18.95</v>
      </c>
      <c r="P290" s="54"/>
      <c r="Q290" s="58"/>
      <c r="R290" s="58"/>
    </row>
    <row r="291" spans="2:21" ht="14.1" customHeight="1" x14ac:dyDescent="0.3">
      <c r="B291" s="55" t="s">
        <v>49</v>
      </c>
      <c r="C291" s="17" t="s">
        <v>293</v>
      </c>
      <c r="D291" s="51" t="s">
        <v>300</v>
      </c>
      <c r="E291" s="17" t="s">
        <v>20</v>
      </c>
      <c r="F291" s="51">
        <v>2022</v>
      </c>
      <c r="G291" s="27" t="s">
        <v>17</v>
      </c>
      <c r="H291" s="19"/>
      <c r="I291" s="19"/>
      <c r="J291" s="20">
        <f t="shared" si="19"/>
        <v>0</v>
      </c>
      <c r="K291" s="50"/>
      <c r="L291" s="58"/>
      <c r="M291" s="54"/>
      <c r="N291" s="54"/>
      <c r="O291" s="54">
        <v>19.5</v>
      </c>
      <c r="P291" s="54"/>
      <c r="Q291" s="58"/>
      <c r="R291" s="58"/>
    </row>
    <row r="292" spans="2:21" ht="14.1" customHeight="1" x14ac:dyDescent="0.3">
      <c r="B292" s="55" t="s">
        <v>49</v>
      </c>
      <c r="C292" s="17" t="s">
        <v>293</v>
      </c>
      <c r="D292" s="51" t="s">
        <v>301</v>
      </c>
      <c r="E292" s="17" t="s">
        <v>20</v>
      </c>
      <c r="F292" s="51">
        <v>2021</v>
      </c>
      <c r="G292" s="27" t="s">
        <v>17</v>
      </c>
      <c r="H292" s="19"/>
      <c r="I292" s="19"/>
      <c r="J292" s="20">
        <f t="shared" si="19"/>
        <v>0</v>
      </c>
      <c r="K292" s="50"/>
      <c r="L292" s="58"/>
      <c r="M292" s="54"/>
      <c r="N292" s="54"/>
      <c r="O292" s="54">
        <v>21.3</v>
      </c>
      <c r="P292" s="54"/>
      <c r="Q292" s="58"/>
      <c r="R292" s="58"/>
    </row>
    <row r="293" spans="2:21" ht="14.1" customHeight="1" x14ac:dyDescent="0.3">
      <c r="B293" s="55" t="s">
        <v>49</v>
      </c>
      <c r="C293" s="17" t="s">
        <v>293</v>
      </c>
      <c r="D293" s="51" t="s">
        <v>302</v>
      </c>
      <c r="E293" s="17" t="s">
        <v>20</v>
      </c>
      <c r="F293" s="51">
        <v>2022</v>
      </c>
      <c r="G293" s="27" t="s">
        <v>26</v>
      </c>
      <c r="H293" s="19"/>
      <c r="I293" s="19"/>
      <c r="J293" s="20">
        <f t="shared" si="19"/>
        <v>0</v>
      </c>
      <c r="K293" s="50"/>
      <c r="L293" s="58"/>
      <c r="M293" s="54"/>
      <c r="N293" s="54"/>
      <c r="O293" s="54">
        <v>10.5</v>
      </c>
      <c r="P293" s="54"/>
      <c r="Q293" s="58"/>
      <c r="R293" s="58"/>
    </row>
    <row r="294" spans="2:21" ht="14.1" customHeight="1" x14ac:dyDescent="0.3">
      <c r="B294" s="55" t="s">
        <v>56</v>
      </c>
      <c r="C294" s="17" t="s">
        <v>293</v>
      </c>
      <c r="D294" s="51" t="s">
        <v>297</v>
      </c>
      <c r="E294" s="17" t="s">
        <v>20</v>
      </c>
      <c r="F294" s="51">
        <v>2023</v>
      </c>
      <c r="G294" s="27" t="s">
        <v>41</v>
      </c>
      <c r="H294" s="19"/>
      <c r="I294" s="19"/>
      <c r="J294" s="20">
        <f t="shared" si="19"/>
        <v>0</v>
      </c>
      <c r="K294" s="50"/>
      <c r="L294" s="58"/>
      <c r="M294" s="54"/>
      <c r="N294" s="54"/>
      <c r="O294" s="54">
        <v>12</v>
      </c>
      <c r="P294" s="54"/>
      <c r="Q294" s="58"/>
      <c r="R294" s="58"/>
    </row>
    <row r="295" spans="2:21" ht="14.1" customHeight="1" x14ac:dyDescent="0.3">
      <c r="B295" s="55" t="s">
        <v>49</v>
      </c>
      <c r="C295" s="17" t="s">
        <v>293</v>
      </c>
      <c r="D295" s="51" t="s">
        <v>297</v>
      </c>
      <c r="E295" s="17" t="s">
        <v>144</v>
      </c>
      <c r="F295" s="51">
        <v>2021</v>
      </c>
      <c r="G295" s="27" t="s">
        <v>41</v>
      </c>
      <c r="H295" s="19"/>
      <c r="I295" s="19"/>
      <c r="J295" s="20">
        <f t="shared" si="19"/>
        <v>0</v>
      </c>
      <c r="K295" s="50"/>
      <c r="L295" s="58"/>
      <c r="M295" s="54"/>
      <c r="N295" s="54"/>
      <c r="O295" s="54">
        <v>7.3500000000000005</v>
      </c>
      <c r="P295" s="54"/>
      <c r="Q295" s="58"/>
      <c r="R295" s="58"/>
    </row>
    <row r="296" spans="2:21" ht="14.1" customHeight="1" x14ac:dyDescent="0.3">
      <c r="B296" s="55" t="s">
        <v>49</v>
      </c>
      <c r="C296" s="17" t="s">
        <v>293</v>
      </c>
      <c r="D296" s="51" t="s">
        <v>303</v>
      </c>
      <c r="E296" s="17" t="s">
        <v>20</v>
      </c>
      <c r="F296" s="51">
        <v>2022</v>
      </c>
      <c r="G296" s="27" t="s">
        <v>41</v>
      </c>
      <c r="H296" s="19"/>
      <c r="I296" s="19"/>
      <c r="J296" s="20">
        <f t="shared" si="19"/>
        <v>0</v>
      </c>
      <c r="K296" s="50"/>
      <c r="L296" s="58"/>
      <c r="M296" s="54"/>
      <c r="N296" s="54"/>
      <c r="O296" s="54">
        <v>18</v>
      </c>
      <c r="P296" s="54"/>
      <c r="Q296" s="58"/>
      <c r="R296" s="58"/>
    </row>
    <row r="297" spans="2:21" x14ac:dyDescent="0.3">
      <c r="B297" s="60"/>
      <c r="C297" s="21"/>
      <c r="D297" s="31"/>
      <c r="E297" s="21"/>
      <c r="F297" s="31"/>
      <c r="G297" s="21"/>
      <c r="J297" s="32"/>
      <c r="K297" s="50"/>
      <c r="L297" s="58"/>
      <c r="M297" s="54"/>
      <c r="N297" s="54"/>
      <c r="O297" s="54">
        <v>0</v>
      </c>
      <c r="P297" s="54"/>
      <c r="Q297" s="58"/>
      <c r="R297" s="58"/>
      <c r="T297" s="56"/>
      <c r="U297" s="56"/>
    </row>
    <row r="298" spans="2:21" ht="24" customHeight="1" x14ac:dyDescent="0.45">
      <c r="B298" s="33"/>
      <c r="C298" s="33"/>
      <c r="D298" s="118" t="s">
        <v>304</v>
      </c>
      <c r="E298" s="118"/>
      <c r="F298" s="118"/>
      <c r="G298" s="33"/>
      <c r="H298" s="33"/>
      <c r="I298" s="33"/>
      <c r="J298" s="33"/>
      <c r="K298" s="50"/>
      <c r="L298" s="58"/>
      <c r="M298" s="54"/>
      <c r="N298" s="54"/>
      <c r="O298" s="54" t="e">
        <v>#REF!</v>
      </c>
      <c r="P298" s="54"/>
      <c r="Q298" s="58"/>
      <c r="R298" s="58"/>
      <c r="T298" s="56"/>
      <c r="U298" s="56"/>
    </row>
    <row r="299" spans="2:21" x14ac:dyDescent="0.3">
      <c r="B299" s="60"/>
      <c r="C299" s="21"/>
      <c r="D299" s="31"/>
      <c r="E299" s="21"/>
      <c r="F299" s="31"/>
      <c r="G299" s="21"/>
      <c r="J299" s="32"/>
      <c r="K299" s="50"/>
      <c r="L299" s="58"/>
      <c r="M299" s="54"/>
      <c r="N299" s="54"/>
      <c r="O299" s="54" t="e">
        <v>#REF!</v>
      </c>
      <c r="P299" s="54"/>
      <c r="Q299" s="58"/>
      <c r="R299" s="58"/>
      <c r="T299" s="56"/>
      <c r="U299" s="56"/>
    </row>
    <row r="300" spans="2:21" ht="23.1" customHeight="1" x14ac:dyDescent="0.45">
      <c r="B300" s="22">
        <v>31</v>
      </c>
      <c r="C300" s="23" t="s">
        <v>305</v>
      </c>
      <c r="D300" s="97"/>
      <c r="E300" s="89"/>
      <c r="F300" s="90"/>
      <c r="G300" s="89"/>
      <c r="H300" s="88" cm="1">
        <f t="array" ref="H300">SUM(H301:H316+H315)</f>
        <v>0</v>
      </c>
      <c r="I300" s="88" cm="1">
        <f t="array" ref="I300">SUM(I301:I316+I315)</f>
        <v>0</v>
      </c>
      <c r="J300" s="87"/>
      <c r="K300" s="50"/>
      <c r="L300" s="58"/>
      <c r="M300" s="54"/>
      <c r="N300" s="54"/>
      <c r="O300" s="54">
        <v>0</v>
      </c>
      <c r="P300" s="54"/>
      <c r="Q300" s="58"/>
      <c r="R300" s="58"/>
      <c r="T300" s="56"/>
      <c r="U300" s="56"/>
    </row>
    <row r="301" spans="2:21" ht="14.1" customHeight="1" x14ac:dyDescent="0.3">
      <c r="B301" s="55" t="s">
        <v>13</v>
      </c>
      <c r="C301" s="17" t="s">
        <v>306</v>
      </c>
      <c r="D301" s="95" t="s">
        <v>307</v>
      </c>
      <c r="E301" s="85" t="s">
        <v>20</v>
      </c>
      <c r="F301" s="95">
        <v>2023</v>
      </c>
      <c r="G301" s="94" t="s">
        <v>17</v>
      </c>
      <c r="H301" s="93"/>
      <c r="I301" s="93"/>
      <c r="J301" s="92">
        <f t="shared" ref="J301:J316" si="20">H301*O301</f>
        <v>0</v>
      </c>
      <c r="K301" s="50"/>
      <c r="L301" s="58"/>
      <c r="M301" s="54"/>
      <c r="N301" s="54"/>
      <c r="O301" s="54">
        <v>6.8000000000000007</v>
      </c>
      <c r="P301" s="54"/>
      <c r="Q301" s="58"/>
      <c r="R301" s="58"/>
    </row>
    <row r="302" spans="2:21" ht="14.1" customHeight="1" x14ac:dyDescent="0.3">
      <c r="B302" s="55" t="s">
        <v>13</v>
      </c>
      <c r="C302" s="17" t="s">
        <v>306</v>
      </c>
      <c r="D302" s="51" t="s">
        <v>308</v>
      </c>
      <c r="E302" s="17" t="s">
        <v>20</v>
      </c>
      <c r="F302" s="51">
        <v>2023</v>
      </c>
      <c r="G302" s="27" t="s">
        <v>17</v>
      </c>
      <c r="H302" s="19"/>
      <c r="I302" s="19"/>
      <c r="J302" s="20">
        <f t="shared" si="20"/>
        <v>0</v>
      </c>
      <c r="K302" s="50"/>
      <c r="L302" s="58"/>
      <c r="M302" s="54"/>
      <c r="N302" s="54"/>
      <c r="O302" s="54">
        <v>7.1000000000000005</v>
      </c>
      <c r="P302" s="54"/>
      <c r="Q302" s="58"/>
      <c r="R302" s="58"/>
    </row>
    <row r="303" spans="2:21" ht="14.1" customHeight="1" x14ac:dyDescent="0.3">
      <c r="B303" s="55" t="s">
        <v>13</v>
      </c>
      <c r="C303" s="17" t="s">
        <v>306</v>
      </c>
      <c r="D303" s="51" t="s">
        <v>309</v>
      </c>
      <c r="E303" s="17" t="s">
        <v>20</v>
      </c>
      <c r="F303" s="51">
        <v>2023</v>
      </c>
      <c r="G303" s="27" t="s">
        <v>17</v>
      </c>
      <c r="H303" s="19"/>
      <c r="I303" s="19"/>
      <c r="J303" s="20">
        <f t="shared" si="20"/>
        <v>0</v>
      </c>
      <c r="K303" s="50"/>
      <c r="L303" s="58"/>
      <c r="M303" s="54"/>
      <c r="N303" s="54"/>
      <c r="O303" s="54">
        <v>7.4</v>
      </c>
      <c r="P303" s="54"/>
      <c r="Q303" s="58"/>
      <c r="R303" s="58"/>
    </row>
    <row r="304" spans="2:21" ht="14.1" customHeight="1" x14ac:dyDescent="0.3">
      <c r="B304" s="55" t="s">
        <v>13</v>
      </c>
      <c r="C304" s="17" t="s">
        <v>306</v>
      </c>
      <c r="D304" s="51" t="s">
        <v>310</v>
      </c>
      <c r="E304" s="17" t="s">
        <v>20</v>
      </c>
      <c r="F304" s="51">
        <v>2023</v>
      </c>
      <c r="G304" s="27" t="s">
        <v>17</v>
      </c>
      <c r="H304" s="19"/>
      <c r="I304" s="19"/>
      <c r="J304" s="20">
        <f t="shared" si="20"/>
        <v>0</v>
      </c>
      <c r="K304" s="50"/>
      <c r="L304" s="58"/>
      <c r="M304" s="54"/>
      <c r="N304" s="54"/>
      <c r="O304" s="54">
        <v>7.8000000000000007</v>
      </c>
      <c r="P304" s="54"/>
      <c r="Q304" s="58"/>
      <c r="R304" s="58"/>
    </row>
    <row r="305" spans="2:18" ht="14.1" customHeight="1" x14ac:dyDescent="0.3">
      <c r="B305" s="55" t="s">
        <v>13</v>
      </c>
      <c r="C305" s="17" t="s">
        <v>306</v>
      </c>
      <c r="D305" s="51" t="s">
        <v>311</v>
      </c>
      <c r="E305" s="17" t="s">
        <v>20</v>
      </c>
      <c r="F305" s="51">
        <v>2023</v>
      </c>
      <c r="G305" s="27" t="s">
        <v>17</v>
      </c>
      <c r="H305" s="19"/>
      <c r="I305" s="19"/>
      <c r="J305" s="20">
        <f t="shared" si="20"/>
        <v>0</v>
      </c>
      <c r="K305" s="50"/>
      <c r="L305" s="58"/>
      <c r="M305" s="54"/>
      <c r="N305" s="54"/>
      <c r="O305" s="54">
        <v>8.8000000000000007</v>
      </c>
      <c r="P305" s="54"/>
      <c r="Q305" s="58"/>
      <c r="R305" s="58"/>
    </row>
    <row r="306" spans="2:18" ht="14.1" customHeight="1" x14ac:dyDescent="0.3">
      <c r="B306" s="55" t="s">
        <v>56</v>
      </c>
      <c r="C306" s="17" t="s">
        <v>306</v>
      </c>
      <c r="D306" s="51" t="s">
        <v>312</v>
      </c>
      <c r="E306" s="17" t="s">
        <v>20</v>
      </c>
      <c r="F306" s="51">
        <v>2021</v>
      </c>
      <c r="G306" s="27" t="s">
        <v>17</v>
      </c>
      <c r="H306" s="19"/>
      <c r="I306" s="19"/>
      <c r="J306" s="20">
        <f t="shared" si="20"/>
        <v>0</v>
      </c>
      <c r="K306" s="50"/>
      <c r="L306" s="58"/>
      <c r="M306" s="54"/>
      <c r="N306" s="54"/>
      <c r="O306" s="54">
        <v>13.15</v>
      </c>
      <c r="P306" s="54"/>
      <c r="Q306" s="58"/>
      <c r="R306" s="58"/>
    </row>
    <row r="307" spans="2:18" ht="14.1" customHeight="1" x14ac:dyDescent="0.3">
      <c r="B307" s="55" t="s">
        <v>13</v>
      </c>
      <c r="C307" s="17" t="s">
        <v>313</v>
      </c>
      <c r="D307" s="51" t="s">
        <v>314</v>
      </c>
      <c r="E307" s="17" t="s">
        <v>20</v>
      </c>
      <c r="F307" s="51">
        <v>2022</v>
      </c>
      <c r="G307" s="27" t="s">
        <v>17</v>
      </c>
      <c r="H307" s="19"/>
      <c r="I307" s="19"/>
      <c r="J307" s="20">
        <f t="shared" si="20"/>
        <v>0</v>
      </c>
      <c r="K307" s="50"/>
      <c r="L307" s="58"/>
      <c r="M307" s="54"/>
      <c r="N307" s="54"/>
      <c r="O307" s="54">
        <v>13.15</v>
      </c>
      <c r="P307" s="54"/>
      <c r="Q307" s="58"/>
      <c r="R307" s="58"/>
    </row>
    <row r="308" spans="2:18" ht="14.1" customHeight="1" x14ac:dyDescent="0.3">
      <c r="B308" s="55" t="s">
        <v>13</v>
      </c>
      <c r="C308" s="17" t="s">
        <v>306</v>
      </c>
      <c r="D308" s="51" t="s">
        <v>315</v>
      </c>
      <c r="E308" s="17" t="s">
        <v>20</v>
      </c>
      <c r="F308" s="51">
        <v>2021</v>
      </c>
      <c r="G308" s="27" t="s">
        <v>17</v>
      </c>
      <c r="H308" s="19"/>
      <c r="I308" s="19"/>
      <c r="J308" s="20">
        <f t="shared" si="20"/>
        <v>0</v>
      </c>
      <c r="K308" s="50"/>
      <c r="L308" s="58"/>
      <c r="M308" s="54"/>
      <c r="N308" s="54"/>
      <c r="O308" s="54">
        <v>7.75</v>
      </c>
      <c r="P308" s="54"/>
      <c r="Q308" s="58"/>
      <c r="R308" s="58"/>
    </row>
    <row r="309" spans="2:18" ht="14.1" customHeight="1" x14ac:dyDescent="0.3">
      <c r="B309" s="55" t="s">
        <v>56</v>
      </c>
      <c r="C309" s="17" t="s">
        <v>306</v>
      </c>
      <c r="D309" s="51" t="s">
        <v>316</v>
      </c>
      <c r="E309" s="17" t="s">
        <v>20</v>
      </c>
      <c r="F309" s="51">
        <v>2017</v>
      </c>
      <c r="G309" s="27" t="s">
        <v>17</v>
      </c>
      <c r="H309" s="19"/>
      <c r="I309" s="19"/>
      <c r="J309" s="20">
        <f t="shared" si="20"/>
        <v>0</v>
      </c>
      <c r="K309" s="50"/>
      <c r="L309" s="58"/>
      <c r="M309" s="54"/>
      <c r="N309" s="54"/>
      <c r="O309" s="54">
        <v>17.2</v>
      </c>
      <c r="P309" s="54"/>
      <c r="Q309" s="58"/>
      <c r="R309" s="58"/>
    </row>
    <row r="310" spans="2:18" ht="14.1" customHeight="1" x14ac:dyDescent="0.3">
      <c r="B310" s="55" t="s">
        <v>56</v>
      </c>
      <c r="C310" s="17" t="s">
        <v>306</v>
      </c>
      <c r="D310" s="51" t="s">
        <v>317</v>
      </c>
      <c r="E310" s="17" t="s">
        <v>20</v>
      </c>
      <c r="F310" s="51">
        <v>2023</v>
      </c>
      <c r="G310" s="27" t="s">
        <v>17</v>
      </c>
      <c r="H310" s="19"/>
      <c r="I310" s="19"/>
      <c r="J310" s="20">
        <f t="shared" si="20"/>
        <v>0</v>
      </c>
      <c r="K310" s="50"/>
      <c r="L310" s="58"/>
      <c r="M310" s="54"/>
      <c r="N310" s="54"/>
      <c r="O310" s="54">
        <v>17.2</v>
      </c>
      <c r="P310" s="54"/>
      <c r="Q310" s="58"/>
      <c r="R310" s="58"/>
    </row>
    <row r="311" spans="2:18" ht="14.1" customHeight="1" x14ac:dyDescent="0.3">
      <c r="B311" s="55" t="s">
        <v>13</v>
      </c>
      <c r="C311" s="17" t="s">
        <v>306</v>
      </c>
      <c r="D311" s="51" t="s">
        <v>318</v>
      </c>
      <c r="E311" s="17" t="s">
        <v>20</v>
      </c>
      <c r="F311" s="51">
        <v>2023</v>
      </c>
      <c r="G311" s="27" t="s">
        <v>41</v>
      </c>
      <c r="H311" s="19"/>
      <c r="I311" s="19"/>
      <c r="J311" s="20">
        <f t="shared" si="20"/>
        <v>0</v>
      </c>
      <c r="K311" s="50"/>
      <c r="L311" s="58"/>
      <c r="M311" s="54"/>
      <c r="N311" s="54"/>
      <c r="O311" s="54">
        <v>7.75</v>
      </c>
      <c r="P311" s="54"/>
      <c r="Q311" s="58"/>
      <c r="R311" s="58"/>
    </row>
    <row r="312" spans="2:18" ht="14.1" customHeight="1" x14ac:dyDescent="0.3">
      <c r="B312" s="55" t="s">
        <v>13</v>
      </c>
      <c r="C312" s="17" t="s">
        <v>306</v>
      </c>
      <c r="D312" s="51" t="s">
        <v>319</v>
      </c>
      <c r="E312" s="17" t="s">
        <v>20</v>
      </c>
      <c r="F312" s="51">
        <v>2023</v>
      </c>
      <c r="G312" s="27" t="s">
        <v>41</v>
      </c>
      <c r="H312" s="19"/>
      <c r="I312" s="19"/>
      <c r="J312" s="20">
        <f t="shared" si="20"/>
        <v>0</v>
      </c>
      <c r="K312" s="50"/>
      <c r="L312" s="58"/>
      <c r="M312" s="54"/>
      <c r="N312" s="54"/>
      <c r="O312" s="54">
        <v>13.55</v>
      </c>
      <c r="P312" s="54"/>
      <c r="Q312" s="58"/>
      <c r="R312" s="58"/>
    </row>
    <row r="313" spans="2:18" ht="14.1" customHeight="1" x14ac:dyDescent="0.3">
      <c r="B313" s="55" t="s">
        <v>13</v>
      </c>
      <c r="C313" s="17" t="s">
        <v>320</v>
      </c>
      <c r="D313" s="51" t="s">
        <v>321</v>
      </c>
      <c r="E313" s="17" t="s">
        <v>20</v>
      </c>
      <c r="F313" s="51" t="s">
        <v>16</v>
      </c>
      <c r="G313" s="27" t="s">
        <v>17</v>
      </c>
      <c r="H313" s="19"/>
      <c r="I313" s="19"/>
      <c r="J313" s="20">
        <f t="shared" si="20"/>
        <v>0</v>
      </c>
      <c r="K313" s="50"/>
      <c r="L313" s="58"/>
      <c r="M313" s="54"/>
      <c r="N313" s="54"/>
      <c r="O313" s="54">
        <v>7.75</v>
      </c>
      <c r="P313" s="54"/>
      <c r="Q313" s="58"/>
      <c r="R313" s="58"/>
    </row>
    <row r="314" spans="2:18" ht="14.1" customHeight="1" x14ac:dyDescent="0.3">
      <c r="B314" s="55" t="s">
        <v>13</v>
      </c>
      <c r="C314" s="17" t="s">
        <v>320</v>
      </c>
      <c r="D314" s="51" t="s">
        <v>322</v>
      </c>
      <c r="E314" s="17" t="s">
        <v>20</v>
      </c>
      <c r="F314" s="51" t="s">
        <v>16</v>
      </c>
      <c r="G314" s="27" t="s">
        <v>17</v>
      </c>
      <c r="H314" s="19"/>
      <c r="I314" s="19"/>
      <c r="J314" s="20">
        <f t="shared" si="20"/>
        <v>0</v>
      </c>
      <c r="K314" s="50"/>
      <c r="L314" s="58"/>
      <c r="M314" s="54"/>
      <c r="N314" s="54"/>
      <c r="O314" s="54">
        <v>8.15</v>
      </c>
      <c r="P314" s="54"/>
      <c r="Q314" s="58"/>
      <c r="R314" s="58"/>
    </row>
    <row r="315" spans="2:18" ht="14.1" customHeight="1" x14ac:dyDescent="0.3">
      <c r="B315" s="55" t="s">
        <v>13</v>
      </c>
      <c r="C315" s="17" t="s">
        <v>320</v>
      </c>
      <c r="D315" s="51" t="s">
        <v>322</v>
      </c>
      <c r="E315" s="17" t="s">
        <v>18</v>
      </c>
      <c r="F315" s="51" t="s">
        <v>16</v>
      </c>
      <c r="G315" s="27" t="s">
        <v>17</v>
      </c>
      <c r="H315" s="19"/>
      <c r="I315" s="19"/>
      <c r="J315" s="20">
        <f t="shared" si="20"/>
        <v>0</v>
      </c>
      <c r="K315" s="50"/>
      <c r="L315" s="58"/>
      <c r="M315" s="54"/>
      <c r="N315" s="54"/>
      <c r="O315" s="54">
        <v>16.850000000000001</v>
      </c>
      <c r="P315" s="54"/>
      <c r="Q315" s="58"/>
      <c r="R315" s="58"/>
    </row>
    <row r="316" spans="2:18" ht="14.1" customHeight="1" x14ac:dyDescent="0.3">
      <c r="B316" s="55" t="s">
        <v>13</v>
      </c>
      <c r="C316" s="17" t="s">
        <v>320</v>
      </c>
      <c r="D316" s="51" t="s">
        <v>323</v>
      </c>
      <c r="E316" s="17" t="s">
        <v>20</v>
      </c>
      <c r="F316" s="51" t="s">
        <v>16</v>
      </c>
      <c r="G316" s="27" t="s">
        <v>17</v>
      </c>
      <c r="H316" s="19"/>
      <c r="I316" s="19"/>
      <c r="J316" s="20">
        <f t="shared" si="20"/>
        <v>0</v>
      </c>
      <c r="K316" s="50"/>
      <c r="L316" s="58"/>
      <c r="M316" s="54"/>
      <c r="N316" s="54"/>
      <c r="O316" s="54">
        <v>11.3</v>
      </c>
      <c r="P316" s="54"/>
      <c r="Q316" s="58"/>
      <c r="R316" s="58"/>
    </row>
    <row r="317" spans="2:18" x14ac:dyDescent="0.3">
      <c r="B317" s="60"/>
      <c r="C317" s="21"/>
      <c r="D317" s="31"/>
      <c r="E317" s="21"/>
      <c r="F317" s="31"/>
      <c r="G317" s="21"/>
      <c r="J317" s="32"/>
      <c r="K317" s="50"/>
      <c r="L317" s="58"/>
      <c r="M317" s="54"/>
      <c r="N317" s="54"/>
      <c r="O317" s="54"/>
      <c r="P317" s="54"/>
      <c r="Q317" s="58"/>
      <c r="R317" s="58"/>
    </row>
    <row r="318" spans="2:18" ht="23.1" customHeight="1" x14ac:dyDescent="0.45">
      <c r="B318" s="22">
        <v>32</v>
      </c>
      <c r="C318" s="23" t="s">
        <v>324</v>
      </c>
      <c r="D318" s="89"/>
      <c r="E318" s="89"/>
      <c r="F318" s="90"/>
      <c r="G318" s="89"/>
      <c r="H318" s="88">
        <f>SUM(H319:H329)</f>
        <v>0</v>
      </c>
      <c r="I318" s="88">
        <f>SUM(I319:I329)</f>
        <v>0</v>
      </c>
      <c r="J318" s="87"/>
      <c r="K318" s="50"/>
      <c r="L318" s="58"/>
      <c r="M318" s="54"/>
      <c r="N318" s="54"/>
      <c r="O318" s="54"/>
      <c r="P318" s="54"/>
      <c r="Q318" s="58"/>
      <c r="R318" s="58"/>
    </row>
    <row r="319" spans="2:18" ht="14.1" customHeight="1" x14ac:dyDescent="0.3">
      <c r="B319" s="55" t="s">
        <v>49</v>
      </c>
      <c r="C319" s="17" t="s">
        <v>325</v>
      </c>
      <c r="D319" s="95" t="s">
        <v>326</v>
      </c>
      <c r="E319" s="85" t="s">
        <v>20</v>
      </c>
      <c r="F319" s="95" t="s">
        <v>66</v>
      </c>
      <c r="G319" s="94" t="s">
        <v>17</v>
      </c>
      <c r="H319" s="93"/>
      <c r="I319" s="93"/>
      <c r="J319" s="92">
        <f t="shared" ref="J319:J329" si="21">H319*O319</f>
        <v>0</v>
      </c>
      <c r="K319" s="50"/>
      <c r="L319" s="58"/>
      <c r="M319" s="54"/>
      <c r="N319" s="54"/>
      <c r="O319" s="54">
        <v>5.75</v>
      </c>
      <c r="P319" s="54"/>
      <c r="Q319" s="58"/>
      <c r="R319" s="58"/>
    </row>
    <row r="320" spans="2:18" ht="14.1" customHeight="1" x14ac:dyDescent="0.3">
      <c r="B320" s="55" t="s">
        <v>49</v>
      </c>
      <c r="C320" s="17" t="s">
        <v>327</v>
      </c>
      <c r="D320" s="51" t="s">
        <v>328</v>
      </c>
      <c r="E320" s="17" t="s">
        <v>20</v>
      </c>
      <c r="F320" s="51" t="s">
        <v>95</v>
      </c>
      <c r="G320" s="27" t="s">
        <v>17</v>
      </c>
      <c r="H320" s="19"/>
      <c r="I320" s="19"/>
      <c r="J320" s="20">
        <f t="shared" si="21"/>
        <v>0</v>
      </c>
      <c r="K320" s="50"/>
      <c r="L320" s="58"/>
      <c r="M320" s="54"/>
      <c r="N320" s="54"/>
      <c r="O320" s="54">
        <v>6.5</v>
      </c>
      <c r="P320" s="54"/>
      <c r="Q320" s="58"/>
      <c r="R320" s="58"/>
    </row>
    <row r="321" spans="2:18" ht="14.1" customHeight="1" x14ac:dyDescent="0.3">
      <c r="B321" s="55" t="s">
        <v>49</v>
      </c>
      <c r="C321" s="17" t="s">
        <v>329</v>
      </c>
      <c r="D321" s="51" t="s">
        <v>330</v>
      </c>
      <c r="E321" s="17" t="s">
        <v>20</v>
      </c>
      <c r="F321" s="51">
        <v>2023</v>
      </c>
      <c r="G321" s="27" t="s">
        <v>17</v>
      </c>
      <c r="H321" s="19"/>
      <c r="I321" s="19"/>
      <c r="J321" s="20">
        <f t="shared" si="21"/>
        <v>0</v>
      </c>
      <c r="K321" s="50"/>
      <c r="L321" s="58"/>
      <c r="M321" s="54"/>
      <c r="N321" s="54"/>
      <c r="O321" s="54">
        <v>7.45</v>
      </c>
      <c r="P321" s="54"/>
      <c r="Q321" s="58"/>
      <c r="R321" s="58"/>
    </row>
    <row r="322" spans="2:18" ht="14.1" customHeight="1" x14ac:dyDescent="0.3">
      <c r="B322" s="55" t="s">
        <v>49</v>
      </c>
      <c r="C322" s="17" t="s">
        <v>331</v>
      </c>
      <c r="D322" s="51" t="s">
        <v>332</v>
      </c>
      <c r="E322" s="17" t="s">
        <v>20</v>
      </c>
      <c r="F322" s="51">
        <v>2022</v>
      </c>
      <c r="G322" s="27" t="s">
        <v>17</v>
      </c>
      <c r="H322" s="19"/>
      <c r="I322" s="19"/>
      <c r="J322" s="20">
        <f t="shared" si="21"/>
        <v>0</v>
      </c>
      <c r="K322" s="50"/>
      <c r="L322" s="58"/>
      <c r="M322" s="54"/>
      <c r="N322" s="54"/>
      <c r="O322" s="54">
        <v>7.45</v>
      </c>
      <c r="P322" s="54"/>
      <c r="Q322" s="58"/>
      <c r="R322" s="58"/>
    </row>
    <row r="323" spans="2:18" ht="14.1" customHeight="1" x14ac:dyDescent="0.3">
      <c r="B323" s="55" t="s">
        <v>49</v>
      </c>
      <c r="C323" s="17" t="s">
        <v>333</v>
      </c>
      <c r="D323" s="51" t="s">
        <v>30</v>
      </c>
      <c r="E323" s="17" t="s">
        <v>20</v>
      </c>
      <c r="F323" s="51">
        <v>2021</v>
      </c>
      <c r="G323" s="27" t="s">
        <v>17</v>
      </c>
      <c r="H323" s="19"/>
      <c r="I323" s="19"/>
      <c r="J323" s="20">
        <f t="shared" si="21"/>
        <v>0</v>
      </c>
      <c r="K323" s="50"/>
      <c r="L323" s="58"/>
      <c r="M323" s="54"/>
      <c r="N323" s="54"/>
      <c r="O323" s="54">
        <v>8.4</v>
      </c>
      <c r="P323" s="54"/>
      <c r="Q323" s="58"/>
      <c r="R323" s="58"/>
    </row>
    <row r="324" spans="2:18" ht="14.1" customHeight="1" x14ac:dyDescent="0.3">
      <c r="B324" s="55" t="s">
        <v>49</v>
      </c>
      <c r="C324" s="17" t="s">
        <v>331</v>
      </c>
      <c r="D324" s="51" t="s">
        <v>334</v>
      </c>
      <c r="E324" s="17" t="s">
        <v>20</v>
      </c>
      <c r="F324" s="51">
        <v>2022</v>
      </c>
      <c r="G324" s="27" t="s">
        <v>17</v>
      </c>
      <c r="H324" s="19"/>
      <c r="I324" s="19"/>
      <c r="J324" s="20">
        <f t="shared" si="21"/>
        <v>0</v>
      </c>
      <c r="K324" s="50"/>
      <c r="L324" s="58"/>
      <c r="M324" s="54"/>
      <c r="N324" s="54"/>
      <c r="O324" s="54">
        <v>12.100000000000001</v>
      </c>
      <c r="P324" s="54"/>
      <c r="Q324" s="58"/>
      <c r="R324" s="58"/>
    </row>
    <row r="325" spans="2:18" ht="14.1" customHeight="1" x14ac:dyDescent="0.3">
      <c r="B325" s="55" t="s">
        <v>49</v>
      </c>
      <c r="C325" s="17" t="s">
        <v>335</v>
      </c>
      <c r="D325" s="51" t="s">
        <v>336</v>
      </c>
      <c r="E325" s="17" t="s">
        <v>20</v>
      </c>
      <c r="F325" s="51">
        <v>2022</v>
      </c>
      <c r="G325" s="27" t="s">
        <v>41</v>
      </c>
      <c r="H325" s="19"/>
      <c r="I325" s="19"/>
      <c r="J325" s="20">
        <f t="shared" si="21"/>
        <v>0</v>
      </c>
      <c r="K325" s="50"/>
      <c r="L325" s="58"/>
      <c r="M325" s="54"/>
      <c r="N325" s="54"/>
      <c r="O325" s="54">
        <v>7.3000000000000007</v>
      </c>
      <c r="P325" s="54"/>
      <c r="Q325" s="58"/>
      <c r="R325" s="58"/>
    </row>
    <row r="326" spans="2:18" ht="14.1" customHeight="1" x14ac:dyDescent="0.3">
      <c r="B326" s="55" t="s">
        <v>49</v>
      </c>
      <c r="C326" s="17" t="s">
        <v>337</v>
      </c>
      <c r="D326" s="51" t="s">
        <v>338</v>
      </c>
      <c r="E326" s="17" t="s">
        <v>20</v>
      </c>
      <c r="F326" s="51">
        <v>2023</v>
      </c>
      <c r="G326" s="27" t="s">
        <v>41</v>
      </c>
      <c r="H326" s="19"/>
      <c r="I326" s="19"/>
      <c r="J326" s="20">
        <f t="shared" si="21"/>
        <v>0</v>
      </c>
      <c r="K326" s="50"/>
      <c r="L326" s="58"/>
      <c r="M326" s="54"/>
      <c r="N326" s="54"/>
      <c r="O326" s="54">
        <v>8.4</v>
      </c>
      <c r="P326" s="54"/>
      <c r="Q326" s="58"/>
      <c r="R326" s="58"/>
    </row>
    <row r="327" spans="2:18" ht="14.1" customHeight="1" x14ac:dyDescent="0.3">
      <c r="B327" s="55" t="s">
        <v>49</v>
      </c>
      <c r="C327" s="17" t="s">
        <v>335</v>
      </c>
      <c r="D327" s="51" t="s">
        <v>339</v>
      </c>
      <c r="E327" s="17" t="s">
        <v>20</v>
      </c>
      <c r="F327" s="51">
        <v>2022</v>
      </c>
      <c r="G327" s="27" t="s">
        <v>41</v>
      </c>
      <c r="H327" s="19"/>
      <c r="I327" s="19"/>
      <c r="J327" s="20">
        <f t="shared" si="21"/>
        <v>0</v>
      </c>
      <c r="K327" s="50"/>
      <c r="L327" s="58"/>
      <c r="M327" s="54"/>
      <c r="N327" s="54"/>
      <c r="O327" s="54">
        <v>12.100000000000001</v>
      </c>
      <c r="P327" s="54"/>
      <c r="Q327" s="58"/>
      <c r="R327" s="58"/>
    </row>
    <row r="328" spans="2:18" ht="14.1" customHeight="1" x14ac:dyDescent="0.3">
      <c r="B328" s="55" t="s">
        <v>49</v>
      </c>
      <c r="C328" s="17" t="s">
        <v>340</v>
      </c>
      <c r="D328" s="51" t="s">
        <v>341</v>
      </c>
      <c r="E328" s="17" t="s">
        <v>20</v>
      </c>
      <c r="F328" s="51" t="s">
        <v>16</v>
      </c>
      <c r="G328" s="27" t="s">
        <v>17</v>
      </c>
      <c r="H328" s="19"/>
      <c r="I328" s="19"/>
      <c r="J328" s="20">
        <f t="shared" si="21"/>
        <v>0</v>
      </c>
      <c r="K328" s="50"/>
      <c r="L328" s="58"/>
      <c r="M328" s="54"/>
      <c r="N328" s="54"/>
      <c r="O328" s="54">
        <v>8.4</v>
      </c>
      <c r="P328" s="54"/>
      <c r="Q328" s="58"/>
      <c r="R328" s="58"/>
    </row>
    <row r="329" spans="2:18" ht="14.1" customHeight="1" x14ac:dyDescent="0.3">
      <c r="B329" s="55" t="s">
        <v>49</v>
      </c>
      <c r="C329" s="17" t="s">
        <v>342</v>
      </c>
      <c r="D329" s="51" t="s">
        <v>343</v>
      </c>
      <c r="E329" s="17" t="s">
        <v>20</v>
      </c>
      <c r="F329" s="51" t="s">
        <v>16</v>
      </c>
      <c r="G329" s="27" t="s">
        <v>17</v>
      </c>
      <c r="H329" s="19"/>
      <c r="I329" s="19"/>
      <c r="J329" s="20">
        <f t="shared" si="21"/>
        <v>0</v>
      </c>
      <c r="K329" s="50"/>
      <c r="L329" s="58"/>
      <c r="M329" s="54"/>
      <c r="N329" s="54"/>
      <c r="O329" s="54">
        <v>12.3</v>
      </c>
      <c r="P329" s="54"/>
      <c r="Q329" s="58"/>
      <c r="R329" s="58"/>
    </row>
    <row r="330" spans="2:18" x14ac:dyDescent="0.3">
      <c r="B330" s="60"/>
      <c r="C330" s="21"/>
      <c r="D330" s="31"/>
      <c r="E330" s="21"/>
      <c r="F330" s="31"/>
      <c r="G330" s="21"/>
      <c r="J330" s="32"/>
      <c r="K330" s="50"/>
      <c r="L330" s="58"/>
      <c r="M330" s="54"/>
      <c r="N330" s="54"/>
      <c r="O330" s="54"/>
      <c r="P330" s="54"/>
      <c r="Q330" s="58"/>
      <c r="R330" s="58"/>
    </row>
    <row r="331" spans="2:18" ht="24" customHeight="1" x14ac:dyDescent="0.45">
      <c r="B331" s="33"/>
      <c r="C331" s="33"/>
      <c r="D331" s="120" t="s">
        <v>344</v>
      </c>
      <c r="E331" s="120"/>
      <c r="F331" s="120"/>
      <c r="G331" s="33"/>
      <c r="H331" s="33"/>
      <c r="I331" s="33"/>
      <c r="J331" s="33"/>
      <c r="K331" s="50"/>
      <c r="L331" s="58"/>
      <c r="M331" s="54"/>
      <c r="N331" s="54"/>
      <c r="O331" s="54" t="e">
        <v>#REF!</v>
      </c>
      <c r="P331" s="54"/>
      <c r="Q331" s="58"/>
      <c r="R331" s="58"/>
    </row>
    <row r="332" spans="2:18" x14ac:dyDescent="0.3">
      <c r="B332" s="60"/>
      <c r="C332" s="21"/>
      <c r="D332" s="31"/>
      <c r="E332" s="21"/>
      <c r="F332" s="31"/>
      <c r="G332" s="21"/>
      <c r="J332" s="32"/>
      <c r="K332" s="50"/>
      <c r="L332" s="58"/>
      <c r="M332" s="54"/>
      <c r="N332" s="54"/>
      <c r="O332" s="54"/>
      <c r="P332" s="54"/>
      <c r="Q332" s="58"/>
      <c r="R332" s="58"/>
    </row>
    <row r="333" spans="2:18" ht="23.1" customHeight="1" x14ac:dyDescent="0.45">
      <c r="B333" s="22">
        <v>33</v>
      </c>
      <c r="C333" s="23" t="s">
        <v>345</v>
      </c>
      <c r="D333" s="99"/>
      <c r="E333" s="97"/>
      <c r="F333" s="98"/>
      <c r="G333" s="97"/>
      <c r="H333" s="88">
        <f>H334+H335+H336*2+H337+H338+H339+H340+H341+H342*2+H343+H344+H345*2+H346+H347+H348*2+H349+H350*2+H351+H352*2</f>
        <v>0</v>
      </c>
      <c r="I333" s="88">
        <f>I334+I335+I336*2+I337+I338+I339+I340+I341+I342*2+I343+I344+I345*2+I346+I347+I348*2+I349+I350*2+I351+I352*2</f>
        <v>0</v>
      </c>
      <c r="J333" s="96"/>
      <c r="K333" s="50"/>
      <c r="L333" s="58"/>
      <c r="M333" s="54"/>
      <c r="N333" s="54"/>
      <c r="O333" s="54">
        <v>0</v>
      </c>
      <c r="P333" s="54"/>
      <c r="Q333" s="58"/>
      <c r="R333" s="58"/>
    </row>
    <row r="334" spans="2:18" ht="14.1" customHeight="1" x14ac:dyDescent="0.3">
      <c r="B334" s="55" t="s">
        <v>56</v>
      </c>
      <c r="C334" s="17" t="s">
        <v>346</v>
      </c>
      <c r="D334" s="95" t="s">
        <v>237</v>
      </c>
      <c r="E334" s="85" t="s">
        <v>20</v>
      </c>
      <c r="F334" s="95">
        <v>2024</v>
      </c>
      <c r="G334" s="94" t="s">
        <v>17</v>
      </c>
      <c r="H334" s="93"/>
      <c r="I334" s="93"/>
      <c r="J334" s="92">
        <f t="shared" ref="J334:J352" si="22">H334*O334</f>
        <v>0</v>
      </c>
      <c r="K334" s="50"/>
      <c r="L334" s="58"/>
      <c r="M334" s="54"/>
      <c r="N334" s="54"/>
      <c r="O334" s="54">
        <v>6.0500000000000007</v>
      </c>
      <c r="P334" s="54"/>
      <c r="Q334" s="58"/>
      <c r="R334" s="58"/>
    </row>
    <row r="335" spans="2:18" ht="14.1" customHeight="1" x14ac:dyDescent="0.3">
      <c r="B335" s="55" t="s">
        <v>56</v>
      </c>
      <c r="C335" s="17" t="s">
        <v>347</v>
      </c>
      <c r="D335" s="51" t="s">
        <v>348</v>
      </c>
      <c r="E335" s="17" t="s">
        <v>20</v>
      </c>
      <c r="F335" s="51">
        <v>2023</v>
      </c>
      <c r="G335" s="27" t="s">
        <v>17</v>
      </c>
      <c r="H335" s="19"/>
      <c r="I335" s="19"/>
      <c r="J335" s="20">
        <f t="shared" si="22"/>
        <v>0</v>
      </c>
      <c r="K335" s="50"/>
      <c r="L335" s="58"/>
      <c r="M335" s="54"/>
      <c r="N335" s="54"/>
      <c r="O335" s="54">
        <v>6.5500000000000007</v>
      </c>
      <c r="P335" s="54"/>
      <c r="Q335" s="58"/>
      <c r="R335" s="58"/>
    </row>
    <row r="336" spans="2:18" ht="14.1" customHeight="1" x14ac:dyDescent="0.3">
      <c r="B336" s="55" t="s">
        <v>56</v>
      </c>
      <c r="C336" s="17" t="s">
        <v>347</v>
      </c>
      <c r="D336" s="51" t="s">
        <v>348</v>
      </c>
      <c r="E336" s="17" t="s">
        <v>18</v>
      </c>
      <c r="F336" s="51">
        <v>2023</v>
      </c>
      <c r="G336" s="27" t="s">
        <v>17</v>
      </c>
      <c r="H336" s="19"/>
      <c r="I336" s="19"/>
      <c r="J336" s="20">
        <f t="shared" si="22"/>
        <v>0</v>
      </c>
      <c r="K336" s="50"/>
      <c r="L336" s="58"/>
      <c r="M336" s="54"/>
      <c r="N336" s="54"/>
      <c r="O336" s="54">
        <v>14.25</v>
      </c>
      <c r="P336" s="54"/>
      <c r="Q336" s="58"/>
      <c r="R336" s="58"/>
    </row>
    <row r="337" spans="2:18" ht="14.1" customHeight="1" x14ac:dyDescent="0.3">
      <c r="B337" s="55" t="s">
        <v>56</v>
      </c>
      <c r="C337" s="17" t="s">
        <v>346</v>
      </c>
      <c r="D337" s="51" t="s">
        <v>349</v>
      </c>
      <c r="E337" s="17" t="s">
        <v>20</v>
      </c>
      <c r="F337" s="51">
        <v>2023</v>
      </c>
      <c r="G337" s="27" t="s">
        <v>17</v>
      </c>
      <c r="H337" s="19"/>
      <c r="I337" s="19"/>
      <c r="J337" s="20">
        <f t="shared" si="22"/>
        <v>0</v>
      </c>
      <c r="K337" s="50"/>
      <c r="L337" s="58"/>
      <c r="M337" s="54"/>
      <c r="N337" s="54"/>
      <c r="O337" s="54">
        <v>7.3000000000000007</v>
      </c>
      <c r="P337" s="54"/>
      <c r="Q337" s="58"/>
      <c r="R337" s="58"/>
    </row>
    <row r="338" spans="2:18" ht="14.1" customHeight="1" x14ac:dyDescent="0.3">
      <c r="B338" s="55" t="s">
        <v>30</v>
      </c>
      <c r="C338" s="17" t="s">
        <v>346</v>
      </c>
      <c r="D338" s="51" t="s">
        <v>350</v>
      </c>
      <c r="E338" s="17" t="s">
        <v>20</v>
      </c>
      <c r="F338" s="51" t="s">
        <v>16</v>
      </c>
      <c r="G338" s="27" t="s">
        <v>41</v>
      </c>
      <c r="H338" s="19"/>
      <c r="I338" s="19"/>
      <c r="J338" s="20">
        <f t="shared" si="22"/>
        <v>0</v>
      </c>
      <c r="K338" s="50"/>
      <c r="L338" s="58"/>
      <c r="M338" s="54"/>
      <c r="N338" s="54"/>
      <c r="O338" s="54">
        <v>6.0500000000000007</v>
      </c>
      <c r="P338" s="54"/>
      <c r="Q338" s="58"/>
      <c r="R338" s="58"/>
    </row>
    <row r="339" spans="2:18" ht="14.1" customHeight="1" x14ac:dyDescent="0.3">
      <c r="B339" s="55" t="s">
        <v>56</v>
      </c>
      <c r="C339" s="17" t="s">
        <v>351</v>
      </c>
      <c r="D339" s="51" t="s">
        <v>30</v>
      </c>
      <c r="E339" s="17" t="s">
        <v>20</v>
      </c>
      <c r="F339" s="51">
        <v>2023</v>
      </c>
      <c r="G339" s="27" t="s">
        <v>41</v>
      </c>
      <c r="H339" s="19"/>
      <c r="I339" s="19"/>
      <c r="J339" s="20">
        <f t="shared" si="22"/>
        <v>0</v>
      </c>
      <c r="K339" s="50"/>
      <c r="L339" s="58"/>
      <c r="M339" s="54"/>
      <c r="N339" s="54"/>
      <c r="O339" s="54">
        <v>6.5500000000000007</v>
      </c>
      <c r="P339" s="54"/>
      <c r="Q339" s="58"/>
      <c r="R339" s="58"/>
    </row>
    <row r="340" spans="2:18" ht="14.1" customHeight="1" x14ac:dyDescent="0.3">
      <c r="B340" s="55" t="s">
        <v>56</v>
      </c>
      <c r="C340" s="17" t="s">
        <v>352</v>
      </c>
      <c r="D340" s="51" t="s">
        <v>30</v>
      </c>
      <c r="E340" s="17" t="s">
        <v>20</v>
      </c>
      <c r="F340" s="51">
        <v>2023</v>
      </c>
      <c r="G340" s="27" t="s">
        <v>41</v>
      </c>
      <c r="H340" s="19"/>
      <c r="I340" s="19"/>
      <c r="J340" s="20">
        <f t="shared" si="22"/>
        <v>0</v>
      </c>
      <c r="K340" s="50"/>
      <c r="L340" s="58"/>
      <c r="M340" s="54"/>
      <c r="N340" s="54"/>
      <c r="O340" s="54">
        <v>7.8000000000000007</v>
      </c>
      <c r="P340" s="54"/>
      <c r="Q340" s="58"/>
      <c r="R340" s="58"/>
    </row>
    <row r="341" spans="2:18" ht="14.1" customHeight="1" x14ac:dyDescent="0.3">
      <c r="B341" s="55" t="s">
        <v>30</v>
      </c>
      <c r="C341" s="17" t="s">
        <v>353</v>
      </c>
      <c r="D341" s="51" t="s">
        <v>30</v>
      </c>
      <c r="E341" s="17" t="s">
        <v>20</v>
      </c>
      <c r="F341" s="51">
        <v>2019</v>
      </c>
      <c r="G341" s="27" t="s">
        <v>41</v>
      </c>
      <c r="H341" s="19"/>
      <c r="I341" s="19"/>
      <c r="J341" s="20">
        <f t="shared" si="22"/>
        <v>0</v>
      </c>
      <c r="K341" s="50"/>
      <c r="L341" s="58"/>
      <c r="M341" s="54"/>
      <c r="N341" s="54"/>
      <c r="O341" s="54">
        <v>7.8000000000000007</v>
      </c>
      <c r="P341" s="54"/>
      <c r="Q341" s="58"/>
      <c r="R341" s="58"/>
    </row>
    <row r="342" spans="2:18" ht="14.1" customHeight="1" x14ac:dyDescent="0.3">
      <c r="B342" s="55" t="s">
        <v>30</v>
      </c>
      <c r="C342" s="17" t="s">
        <v>353</v>
      </c>
      <c r="D342" s="51" t="s">
        <v>30</v>
      </c>
      <c r="E342" s="17" t="s">
        <v>18</v>
      </c>
      <c r="F342" s="51">
        <v>2024</v>
      </c>
      <c r="G342" s="27" t="s">
        <v>41</v>
      </c>
      <c r="H342" s="19"/>
      <c r="I342" s="19"/>
      <c r="J342" s="20">
        <f t="shared" si="22"/>
        <v>0</v>
      </c>
      <c r="K342" s="50"/>
      <c r="L342" s="58"/>
      <c r="M342" s="54"/>
      <c r="N342" s="54"/>
      <c r="O342" s="54">
        <v>16.75</v>
      </c>
      <c r="P342" s="54"/>
      <c r="Q342" s="58"/>
      <c r="R342" s="58"/>
    </row>
    <row r="343" spans="2:18" ht="14.1" customHeight="1" x14ac:dyDescent="0.3">
      <c r="B343" s="55" t="s">
        <v>56</v>
      </c>
      <c r="C343" s="17" t="s">
        <v>354</v>
      </c>
      <c r="D343" s="51" t="s">
        <v>30</v>
      </c>
      <c r="E343" s="17" t="s">
        <v>20</v>
      </c>
      <c r="F343" s="51">
        <v>2023</v>
      </c>
      <c r="G343" s="27" t="s">
        <v>41</v>
      </c>
      <c r="H343" s="19"/>
      <c r="I343" s="19"/>
      <c r="J343" s="20">
        <f t="shared" si="22"/>
        <v>0</v>
      </c>
      <c r="K343" s="50"/>
      <c r="L343" s="58"/>
      <c r="M343" s="54"/>
      <c r="N343" s="54"/>
      <c r="O343" s="54">
        <v>8.15</v>
      </c>
      <c r="P343" s="54"/>
      <c r="Q343" s="58"/>
      <c r="R343" s="58"/>
    </row>
    <row r="344" spans="2:18" ht="14.1" customHeight="1" x14ac:dyDescent="0.3">
      <c r="B344" s="55" t="s">
        <v>56</v>
      </c>
      <c r="C344" s="17" t="s">
        <v>351</v>
      </c>
      <c r="D344" s="51" t="s">
        <v>355</v>
      </c>
      <c r="E344" s="17" t="s">
        <v>20</v>
      </c>
      <c r="F344" s="51">
        <v>2023</v>
      </c>
      <c r="G344" s="27" t="s">
        <v>41</v>
      </c>
      <c r="H344" s="19"/>
      <c r="I344" s="19"/>
      <c r="J344" s="20">
        <f t="shared" si="22"/>
        <v>0</v>
      </c>
      <c r="K344" s="50"/>
      <c r="L344" s="58"/>
      <c r="M344" s="54"/>
      <c r="N344" s="54"/>
      <c r="O344" s="54">
        <v>9.1</v>
      </c>
      <c r="P344" s="54"/>
      <c r="Q344" s="58"/>
      <c r="R344" s="58"/>
    </row>
    <row r="345" spans="2:18" ht="14.1" customHeight="1" x14ac:dyDescent="0.3">
      <c r="B345" s="55" t="s">
        <v>49</v>
      </c>
      <c r="C345" s="17" t="s">
        <v>351</v>
      </c>
      <c r="D345" s="51" t="s">
        <v>355</v>
      </c>
      <c r="E345" s="17" t="s">
        <v>18</v>
      </c>
      <c r="F345" s="51" t="s">
        <v>562</v>
      </c>
      <c r="G345" s="27" t="s">
        <v>41</v>
      </c>
      <c r="H345" s="19"/>
      <c r="I345" s="19"/>
      <c r="J345" s="20">
        <f t="shared" si="22"/>
        <v>0</v>
      </c>
      <c r="K345" s="50"/>
      <c r="L345" s="58"/>
      <c r="M345" s="54"/>
      <c r="N345" s="54"/>
      <c r="O345" s="54">
        <v>19.350000000000001</v>
      </c>
      <c r="P345" s="54"/>
      <c r="Q345" s="58"/>
      <c r="R345" s="58"/>
    </row>
    <row r="346" spans="2:18" ht="14.1" customHeight="1" x14ac:dyDescent="0.3">
      <c r="B346" s="55" t="s">
        <v>49</v>
      </c>
      <c r="C346" s="17" t="s">
        <v>356</v>
      </c>
      <c r="D346" s="51" t="s">
        <v>357</v>
      </c>
      <c r="E346" s="17" t="s">
        <v>20</v>
      </c>
      <c r="F346" s="51" t="s">
        <v>95</v>
      </c>
      <c r="G346" s="27" t="s">
        <v>41</v>
      </c>
      <c r="H346" s="19"/>
      <c r="I346" s="19"/>
      <c r="J346" s="20">
        <f t="shared" si="22"/>
        <v>0</v>
      </c>
      <c r="K346" s="50"/>
      <c r="L346" s="58"/>
      <c r="M346" s="54"/>
      <c r="N346" s="54"/>
      <c r="O346" s="54">
        <v>10.65</v>
      </c>
      <c r="P346" s="54"/>
      <c r="Q346" s="58"/>
      <c r="R346" s="58"/>
    </row>
    <row r="347" spans="2:18" ht="14.1" customHeight="1" x14ac:dyDescent="0.3">
      <c r="B347" s="55" t="s">
        <v>49</v>
      </c>
      <c r="C347" s="17" t="s">
        <v>351</v>
      </c>
      <c r="D347" s="51" t="s">
        <v>358</v>
      </c>
      <c r="E347" s="17" t="s">
        <v>20</v>
      </c>
      <c r="F347" s="51">
        <v>2022</v>
      </c>
      <c r="G347" s="27" t="s">
        <v>41</v>
      </c>
      <c r="H347" s="19"/>
      <c r="I347" s="19"/>
      <c r="J347" s="20">
        <f t="shared" si="22"/>
        <v>0</v>
      </c>
      <c r="K347" s="50"/>
      <c r="L347" s="58"/>
      <c r="M347" s="54"/>
      <c r="N347" s="54"/>
      <c r="O347" s="54">
        <v>9.4500000000000011</v>
      </c>
      <c r="P347" s="54"/>
      <c r="Q347" s="58"/>
      <c r="R347" s="58"/>
    </row>
    <row r="348" spans="2:18" ht="14.1" customHeight="1" x14ac:dyDescent="0.3">
      <c r="B348" s="55" t="s">
        <v>49</v>
      </c>
      <c r="C348" s="17" t="s">
        <v>351</v>
      </c>
      <c r="D348" s="51" t="s">
        <v>358</v>
      </c>
      <c r="E348" s="17" t="s">
        <v>18</v>
      </c>
      <c r="F348" s="51">
        <v>2020</v>
      </c>
      <c r="G348" s="27" t="s">
        <v>41</v>
      </c>
      <c r="H348" s="19"/>
      <c r="I348" s="19"/>
      <c r="J348" s="20">
        <f t="shared" si="22"/>
        <v>0</v>
      </c>
      <c r="K348" s="50"/>
      <c r="L348" s="58"/>
      <c r="M348" s="54"/>
      <c r="N348" s="54"/>
      <c r="O348" s="54">
        <v>20.05</v>
      </c>
      <c r="P348" s="54"/>
      <c r="Q348" s="58"/>
      <c r="R348" s="58"/>
    </row>
    <row r="349" spans="2:18" ht="14.1" customHeight="1" x14ac:dyDescent="0.3">
      <c r="B349" s="55" t="s">
        <v>49</v>
      </c>
      <c r="C349" s="17" t="s">
        <v>354</v>
      </c>
      <c r="D349" s="51" t="s">
        <v>359</v>
      </c>
      <c r="E349" s="17" t="s">
        <v>20</v>
      </c>
      <c r="F349" s="51">
        <v>2023</v>
      </c>
      <c r="G349" s="27" t="s">
        <v>41</v>
      </c>
      <c r="H349" s="19"/>
      <c r="I349" s="19"/>
      <c r="J349" s="20">
        <f t="shared" si="22"/>
        <v>0</v>
      </c>
      <c r="K349" s="50"/>
      <c r="L349" s="58"/>
      <c r="M349" s="54"/>
      <c r="N349" s="54"/>
      <c r="O349" s="54">
        <v>10.65</v>
      </c>
      <c r="P349" s="54"/>
      <c r="Q349" s="58"/>
      <c r="R349" s="58"/>
    </row>
    <row r="350" spans="2:18" ht="14.1" customHeight="1" x14ac:dyDescent="0.3">
      <c r="B350" s="55" t="s">
        <v>49</v>
      </c>
      <c r="C350" s="17" t="s">
        <v>354</v>
      </c>
      <c r="D350" s="51" t="s">
        <v>359</v>
      </c>
      <c r="E350" s="17" t="s">
        <v>18</v>
      </c>
      <c r="F350" s="51">
        <v>2023</v>
      </c>
      <c r="G350" s="27" t="s">
        <v>41</v>
      </c>
      <c r="H350" s="19"/>
      <c r="I350" s="19"/>
      <c r="J350" s="20">
        <f t="shared" si="22"/>
        <v>0</v>
      </c>
      <c r="K350" s="50"/>
      <c r="L350" s="58"/>
      <c r="M350" s="54"/>
      <c r="N350" s="54"/>
      <c r="O350" s="54">
        <v>22.450000000000003</v>
      </c>
      <c r="P350" s="54"/>
      <c r="Q350" s="58"/>
      <c r="R350" s="58"/>
    </row>
    <row r="351" spans="2:18" ht="14.1" customHeight="1" x14ac:dyDescent="0.3">
      <c r="B351" s="55" t="s">
        <v>56</v>
      </c>
      <c r="C351" s="17" t="s">
        <v>360</v>
      </c>
      <c r="D351" s="51" t="s">
        <v>361</v>
      </c>
      <c r="E351" s="17" t="s">
        <v>20</v>
      </c>
      <c r="F351" s="51" t="s">
        <v>95</v>
      </c>
      <c r="G351" s="27" t="s">
        <v>41</v>
      </c>
      <c r="H351" s="19"/>
      <c r="I351" s="19"/>
      <c r="J351" s="20">
        <f t="shared" si="22"/>
        <v>0</v>
      </c>
      <c r="K351" s="50"/>
      <c r="L351" s="58"/>
      <c r="M351" s="54"/>
      <c r="N351" s="54"/>
      <c r="O351" s="54">
        <v>10.65</v>
      </c>
      <c r="P351" s="54"/>
      <c r="Q351" s="58"/>
      <c r="R351" s="58"/>
    </row>
    <row r="352" spans="2:18" ht="14.1" customHeight="1" x14ac:dyDescent="0.3">
      <c r="B352" s="55" t="s">
        <v>56</v>
      </c>
      <c r="C352" s="17" t="s">
        <v>360</v>
      </c>
      <c r="D352" s="51" t="s">
        <v>361</v>
      </c>
      <c r="E352" s="17" t="s">
        <v>18</v>
      </c>
      <c r="F352" s="51" t="s">
        <v>562</v>
      </c>
      <c r="G352" s="27" t="s">
        <v>41</v>
      </c>
      <c r="H352" s="19"/>
      <c r="I352" s="19"/>
      <c r="J352" s="20">
        <f t="shared" si="22"/>
        <v>0</v>
      </c>
      <c r="K352" s="50"/>
      <c r="L352" s="58"/>
      <c r="M352" s="54"/>
      <c r="N352" s="54"/>
      <c r="O352" s="54">
        <v>22.450000000000003</v>
      </c>
      <c r="P352" s="54"/>
      <c r="Q352" s="58"/>
      <c r="R352" s="58"/>
    </row>
    <row r="353" spans="2:18" ht="23.1" customHeight="1" x14ac:dyDescent="0.45">
      <c r="B353" s="22">
        <v>34</v>
      </c>
      <c r="C353" s="23" t="s">
        <v>362</v>
      </c>
      <c r="D353" s="99"/>
      <c r="E353" s="97"/>
      <c r="F353" s="98"/>
      <c r="G353" s="97"/>
      <c r="H353" s="88">
        <f>SUM(H354:H362)</f>
        <v>0</v>
      </c>
      <c r="I353" s="88" cm="1">
        <f t="array" ref="I353">SUM(I354:I360+I362)</f>
        <v>0</v>
      </c>
      <c r="J353" s="96"/>
      <c r="K353" s="50"/>
      <c r="L353" s="58"/>
      <c r="M353" s="54"/>
      <c r="N353" s="54"/>
      <c r="O353" s="54">
        <v>0</v>
      </c>
      <c r="P353" s="54"/>
      <c r="Q353" s="58"/>
      <c r="R353" s="58"/>
    </row>
    <row r="354" spans="2:18" ht="14.1" customHeight="1" x14ac:dyDescent="0.3">
      <c r="B354" s="55" t="s">
        <v>56</v>
      </c>
      <c r="C354" s="17" t="s">
        <v>363</v>
      </c>
      <c r="D354" s="95" t="s">
        <v>364</v>
      </c>
      <c r="E354" s="85" t="s">
        <v>20</v>
      </c>
      <c r="F354" s="95">
        <v>2024</v>
      </c>
      <c r="G354" s="94" t="s">
        <v>17</v>
      </c>
      <c r="H354" s="93"/>
      <c r="I354" s="93"/>
      <c r="J354" s="92">
        <f t="shared" ref="J354:J360" si="23">H354*O354</f>
        <v>0</v>
      </c>
      <c r="K354" s="50"/>
      <c r="L354" s="58"/>
      <c r="M354" s="54"/>
      <c r="N354" s="54"/>
      <c r="O354" s="54">
        <v>7.45</v>
      </c>
      <c r="P354" s="54"/>
      <c r="Q354" s="58"/>
      <c r="R354" s="58"/>
    </row>
    <row r="355" spans="2:18" ht="14.1" customHeight="1" x14ac:dyDescent="0.3">
      <c r="B355" s="55" t="s">
        <v>49</v>
      </c>
      <c r="C355" s="17" t="s">
        <v>365</v>
      </c>
      <c r="D355" s="51" t="s">
        <v>366</v>
      </c>
      <c r="E355" s="17" t="s">
        <v>20</v>
      </c>
      <c r="F355" s="51">
        <v>2023</v>
      </c>
      <c r="G355" s="27" t="s">
        <v>17</v>
      </c>
      <c r="H355" s="19"/>
      <c r="I355" s="19"/>
      <c r="J355" s="20">
        <f t="shared" si="23"/>
        <v>0</v>
      </c>
      <c r="K355" s="50"/>
      <c r="L355" s="58"/>
      <c r="M355" s="54"/>
      <c r="N355" s="54"/>
      <c r="O355" s="54">
        <v>9.35</v>
      </c>
      <c r="P355" s="54"/>
      <c r="Q355" s="58"/>
      <c r="R355" s="58"/>
    </row>
    <row r="356" spans="2:18" ht="14.1" customHeight="1" x14ac:dyDescent="0.3">
      <c r="B356" s="55" t="s">
        <v>49</v>
      </c>
      <c r="C356" s="17" t="s">
        <v>367</v>
      </c>
      <c r="D356" s="51" t="s">
        <v>368</v>
      </c>
      <c r="E356" s="17" t="s">
        <v>20</v>
      </c>
      <c r="F356" s="51">
        <v>2023</v>
      </c>
      <c r="G356" s="27" t="s">
        <v>17</v>
      </c>
      <c r="H356" s="19"/>
      <c r="I356" s="19"/>
      <c r="J356" s="20">
        <f t="shared" si="23"/>
        <v>0</v>
      </c>
      <c r="K356" s="50"/>
      <c r="L356" s="58"/>
      <c r="M356" s="54"/>
      <c r="N356" s="54"/>
      <c r="O356" s="54">
        <v>12.700000000000001</v>
      </c>
      <c r="P356" s="54"/>
      <c r="Q356" s="58"/>
      <c r="R356" s="58"/>
    </row>
    <row r="357" spans="2:18" ht="14.1" customHeight="1" x14ac:dyDescent="0.3">
      <c r="B357" s="55" t="s">
        <v>49</v>
      </c>
      <c r="C357" s="17" t="s">
        <v>367</v>
      </c>
      <c r="D357" s="51" t="s">
        <v>369</v>
      </c>
      <c r="E357" s="17" t="s">
        <v>20</v>
      </c>
      <c r="F357" s="51">
        <v>2023</v>
      </c>
      <c r="G357" s="27" t="s">
        <v>17</v>
      </c>
      <c r="H357" s="19"/>
      <c r="I357" s="19"/>
      <c r="J357" s="20">
        <f t="shared" si="23"/>
        <v>0</v>
      </c>
      <c r="K357" s="50"/>
      <c r="L357" s="58"/>
      <c r="M357" s="54"/>
      <c r="N357" s="54"/>
      <c r="O357" s="54">
        <v>13.8</v>
      </c>
      <c r="P357" s="54"/>
      <c r="Q357" s="58"/>
      <c r="R357" s="58"/>
    </row>
    <row r="358" spans="2:18" ht="14.1" customHeight="1" x14ac:dyDescent="0.3">
      <c r="B358" s="55" t="s">
        <v>49</v>
      </c>
      <c r="C358" s="17" t="s">
        <v>370</v>
      </c>
      <c r="D358" s="51" t="s">
        <v>371</v>
      </c>
      <c r="E358" s="17" t="s">
        <v>20</v>
      </c>
      <c r="F358" s="51">
        <v>2022</v>
      </c>
      <c r="G358" s="27" t="s">
        <v>17</v>
      </c>
      <c r="H358" s="19"/>
      <c r="I358" s="19"/>
      <c r="J358" s="20">
        <f t="shared" si="23"/>
        <v>0</v>
      </c>
      <c r="K358" s="50"/>
      <c r="L358" s="58"/>
      <c r="M358" s="54"/>
      <c r="N358" s="54"/>
      <c r="O358" s="54">
        <v>13.850000000000001</v>
      </c>
      <c r="P358" s="54"/>
      <c r="Q358" s="58"/>
      <c r="R358" s="58"/>
    </row>
    <row r="359" spans="2:18" ht="14.1" customHeight="1" x14ac:dyDescent="0.3">
      <c r="B359" s="55" t="s">
        <v>30</v>
      </c>
      <c r="C359" s="17" t="s">
        <v>367</v>
      </c>
      <c r="D359" s="51" t="s">
        <v>372</v>
      </c>
      <c r="E359" s="17" t="s">
        <v>20</v>
      </c>
      <c r="F359" s="51">
        <v>2022</v>
      </c>
      <c r="G359" s="27" t="s">
        <v>17</v>
      </c>
      <c r="H359" s="19"/>
      <c r="I359" s="19"/>
      <c r="J359" s="20">
        <f t="shared" si="23"/>
        <v>0</v>
      </c>
      <c r="K359" s="50"/>
      <c r="L359" s="58"/>
      <c r="M359" s="54"/>
      <c r="N359" s="54"/>
      <c r="O359" s="54">
        <v>14.950000000000001</v>
      </c>
      <c r="P359" s="54"/>
      <c r="Q359" s="58"/>
      <c r="R359" s="58"/>
    </row>
    <row r="360" spans="2:18" ht="14.1" customHeight="1" x14ac:dyDescent="0.3">
      <c r="B360" s="55" t="s">
        <v>49</v>
      </c>
      <c r="C360" s="17" t="s">
        <v>367</v>
      </c>
      <c r="D360" s="51" t="s">
        <v>373</v>
      </c>
      <c r="E360" s="17" t="s">
        <v>20</v>
      </c>
      <c r="F360" s="51">
        <v>2022</v>
      </c>
      <c r="G360" s="27" t="s">
        <v>17</v>
      </c>
      <c r="H360" s="19"/>
      <c r="I360" s="19"/>
      <c r="J360" s="20">
        <f t="shared" si="23"/>
        <v>0</v>
      </c>
      <c r="K360" s="50"/>
      <c r="L360" s="58"/>
      <c r="M360" s="54"/>
      <c r="N360" s="54"/>
      <c r="O360" s="54">
        <v>15.75</v>
      </c>
      <c r="P360" s="54"/>
      <c r="Q360" s="58"/>
      <c r="R360" s="58"/>
    </row>
    <row r="361" spans="2:18" ht="14.1" customHeight="1" x14ac:dyDescent="0.3">
      <c r="B361" s="55" t="s">
        <v>49</v>
      </c>
      <c r="C361" s="17" t="s">
        <v>374</v>
      </c>
      <c r="D361" s="51" t="s">
        <v>375</v>
      </c>
      <c r="E361" s="17" t="s">
        <v>20</v>
      </c>
      <c r="F361" s="51">
        <v>2022</v>
      </c>
      <c r="G361" s="27" t="s">
        <v>17</v>
      </c>
      <c r="H361" s="19"/>
      <c r="I361" s="75"/>
      <c r="J361" s="20">
        <f>(IF(I361=5%,(H361*O361)*0.95,IF(I361=10%,(H361*O361)*0.9,H361*O361)))</f>
        <v>0</v>
      </c>
      <c r="K361" s="50"/>
      <c r="L361" s="58"/>
      <c r="M361" s="54"/>
      <c r="N361" s="54"/>
      <c r="O361" s="54">
        <v>19.150000000000002</v>
      </c>
      <c r="P361" s="54"/>
      <c r="Q361" s="58"/>
      <c r="R361" s="58"/>
    </row>
    <row r="362" spans="2:18" ht="14.1" customHeight="1" x14ac:dyDescent="0.3">
      <c r="B362" s="55" t="s">
        <v>49</v>
      </c>
      <c r="C362" s="17" t="s">
        <v>374</v>
      </c>
      <c r="D362" s="51" t="s">
        <v>376</v>
      </c>
      <c r="E362" s="17" t="s">
        <v>20</v>
      </c>
      <c r="F362" s="51">
        <v>2022</v>
      </c>
      <c r="G362" s="27" t="s">
        <v>17</v>
      </c>
      <c r="H362" s="19"/>
      <c r="I362" s="19"/>
      <c r="J362" s="20">
        <f>H362*O362</f>
        <v>0</v>
      </c>
      <c r="K362" s="50"/>
      <c r="L362" s="58"/>
      <c r="M362" s="54"/>
      <c r="N362" s="54"/>
      <c r="O362" s="54">
        <v>20.5</v>
      </c>
      <c r="P362" s="54"/>
      <c r="Q362" s="58"/>
      <c r="R362" s="58"/>
    </row>
    <row r="363" spans="2:18" ht="23.1" customHeight="1" x14ac:dyDescent="0.45">
      <c r="B363" s="22">
        <v>35</v>
      </c>
      <c r="C363" s="23" t="s">
        <v>377</v>
      </c>
      <c r="D363" s="99"/>
      <c r="E363" s="97"/>
      <c r="F363" s="98"/>
      <c r="G363" s="97"/>
      <c r="H363" s="88">
        <f>SUM(H364:H374)</f>
        <v>0</v>
      </c>
      <c r="I363" s="88">
        <f>SUM(I364:I374)</f>
        <v>0</v>
      </c>
      <c r="J363" s="96"/>
      <c r="K363" s="50"/>
      <c r="L363" s="58"/>
      <c r="M363" s="54"/>
      <c r="N363" s="54"/>
      <c r="O363" s="54">
        <v>0</v>
      </c>
      <c r="P363" s="54"/>
      <c r="Q363" s="58"/>
      <c r="R363" s="58"/>
    </row>
    <row r="364" spans="2:18" ht="14.1" customHeight="1" x14ac:dyDescent="0.3">
      <c r="B364" s="55" t="s">
        <v>49</v>
      </c>
      <c r="C364" s="17" t="s">
        <v>378</v>
      </c>
      <c r="D364" s="95" t="s">
        <v>30</v>
      </c>
      <c r="E364" s="85" t="s">
        <v>20</v>
      </c>
      <c r="F364" s="95">
        <v>2022</v>
      </c>
      <c r="G364" s="94" t="s">
        <v>17</v>
      </c>
      <c r="H364" s="93"/>
      <c r="I364" s="93"/>
      <c r="J364" s="92">
        <f t="shared" ref="J364:J374" si="24">H364*O364</f>
        <v>0</v>
      </c>
      <c r="K364" s="50"/>
      <c r="L364" s="58"/>
      <c r="M364" s="54"/>
      <c r="N364" s="54"/>
      <c r="O364" s="54">
        <v>16.600000000000001</v>
      </c>
      <c r="P364" s="54"/>
      <c r="Q364" s="58"/>
      <c r="R364" s="58"/>
    </row>
    <row r="365" spans="2:18" ht="14.1" customHeight="1" x14ac:dyDescent="0.3">
      <c r="B365" s="55" t="s">
        <v>49</v>
      </c>
      <c r="C365" s="17" t="s">
        <v>379</v>
      </c>
      <c r="D365" s="51" t="s">
        <v>380</v>
      </c>
      <c r="E365" s="17" t="s">
        <v>20</v>
      </c>
      <c r="F365" s="51">
        <v>2022</v>
      </c>
      <c r="G365" s="27" t="s">
        <v>41</v>
      </c>
      <c r="H365" s="19"/>
      <c r="I365" s="19"/>
      <c r="J365" s="20">
        <f t="shared" si="24"/>
        <v>0</v>
      </c>
      <c r="K365" s="50"/>
      <c r="L365" s="58"/>
      <c r="M365" s="54"/>
      <c r="N365" s="54"/>
      <c r="O365" s="54">
        <v>13.05</v>
      </c>
      <c r="P365" s="54"/>
      <c r="Q365" s="58"/>
      <c r="R365" s="58"/>
    </row>
    <row r="366" spans="2:18" ht="14.1" customHeight="1" x14ac:dyDescent="0.3">
      <c r="B366" s="55" t="s">
        <v>56</v>
      </c>
      <c r="C366" s="17" t="s">
        <v>379</v>
      </c>
      <c r="D366" s="51" t="s">
        <v>381</v>
      </c>
      <c r="E366" s="17" t="s">
        <v>20</v>
      </c>
      <c r="F366" s="51">
        <v>2023</v>
      </c>
      <c r="G366" s="27" t="s">
        <v>41</v>
      </c>
      <c r="H366" s="19"/>
      <c r="I366" s="19"/>
      <c r="J366" s="20">
        <f t="shared" si="24"/>
        <v>0</v>
      </c>
      <c r="K366" s="50"/>
      <c r="L366" s="58"/>
      <c r="M366" s="54"/>
      <c r="N366" s="54"/>
      <c r="O366" s="54">
        <v>13.65</v>
      </c>
      <c r="P366" s="54"/>
      <c r="Q366" s="58"/>
      <c r="R366" s="58"/>
    </row>
    <row r="367" spans="2:18" ht="14.1" customHeight="1" x14ac:dyDescent="0.3">
      <c r="B367" s="55" t="s">
        <v>56</v>
      </c>
      <c r="C367" s="17" t="s">
        <v>382</v>
      </c>
      <c r="D367" s="51" t="s">
        <v>383</v>
      </c>
      <c r="E367" s="17" t="s">
        <v>20</v>
      </c>
      <c r="F367" s="51">
        <v>2023</v>
      </c>
      <c r="G367" s="27" t="s">
        <v>41</v>
      </c>
      <c r="H367" s="19"/>
      <c r="I367" s="19"/>
      <c r="J367" s="20">
        <f t="shared" si="24"/>
        <v>0</v>
      </c>
      <c r="K367" s="50"/>
      <c r="L367" s="58"/>
      <c r="M367" s="54"/>
      <c r="N367" s="54"/>
      <c r="O367" s="54">
        <v>17.2</v>
      </c>
      <c r="P367" s="54"/>
      <c r="Q367" s="58"/>
      <c r="R367" s="58"/>
    </row>
    <row r="368" spans="2:18" ht="14.1" customHeight="1" x14ac:dyDescent="0.3">
      <c r="B368" s="55" t="s">
        <v>49</v>
      </c>
      <c r="C368" s="17" t="s">
        <v>382</v>
      </c>
      <c r="D368" s="51" t="s">
        <v>384</v>
      </c>
      <c r="E368" s="17" t="s">
        <v>20</v>
      </c>
      <c r="F368" s="51">
        <v>2022</v>
      </c>
      <c r="G368" s="27" t="s">
        <v>41</v>
      </c>
      <c r="H368" s="19"/>
      <c r="I368" s="19"/>
      <c r="J368" s="20">
        <f t="shared" si="24"/>
        <v>0</v>
      </c>
      <c r="K368" s="50"/>
      <c r="L368" s="58"/>
      <c r="M368" s="54"/>
      <c r="N368" s="54"/>
      <c r="O368" s="54">
        <v>18.350000000000001</v>
      </c>
      <c r="P368" s="54"/>
      <c r="Q368" s="58"/>
      <c r="R368" s="58"/>
    </row>
    <row r="369" spans="2:19" ht="14.1" customHeight="1" x14ac:dyDescent="0.3">
      <c r="B369" s="55" t="s">
        <v>49</v>
      </c>
      <c r="C369" s="17" t="s">
        <v>378</v>
      </c>
      <c r="D369" s="51" t="s">
        <v>385</v>
      </c>
      <c r="E369" s="17" t="s">
        <v>20</v>
      </c>
      <c r="F369" s="51">
        <v>2022</v>
      </c>
      <c r="G369" s="27" t="s">
        <v>41</v>
      </c>
      <c r="H369" s="19"/>
      <c r="I369" s="19"/>
      <c r="J369" s="20">
        <f t="shared" si="24"/>
        <v>0</v>
      </c>
      <c r="K369" s="50"/>
      <c r="L369" s="58"/>
      <c r="M369" s="54"/>
      <c r="N369" s="54"/>
      <c r="O369" s="54">
        <v>16.600000000000001</v>
      </c>
      <c r="P369" s="54"/>
      <c r="Q369" s="58"/>
      <c r="R369" s="58"/>
    </row>
    <row r="370" spans="2:19" ht="14.1" customHeight="1" x14ac:dyDescent="0.3">
      <c r="B370" s="55" t="s">
        <v>49</v>
      </c>
      <c r="C370" s="17" t="s">
        <v>378</v>
      </c>
      <c r="D370" s="51" t="s">
        <v>386</v>
      </c>
      <c r="E370" s="17" t="s">
        <v>20</v>
      </c>
      <c r="F370" s="51">
        <v>2022</v>
      </c>
      <c r="G370" s="27" t="s">
        <v>41</v>
      </c>
      <c r="H370" s="19"/>
      <c r="I370" s="19"/>
      <c r="J370" s="20">
        <f t="shared" si="24"/>
        <v>0</v>
      </c>
      <c r="K370" s="50"/>
      <c r="L370" s="58"/>
      <c r="M370" s="54"/>
      <c r="N370" s="54"/>
      <c r="O370" s="54">
        <v>18.400000000000002</v>
      </c>
      <c r="P370" s="54"/>
      <c r="Q370" s="58"/>
      <c r="R370" s="58"/>
    </row>
    <row r="371" spans="2:19" ht="14.1" customHeight="1" x14ac:dyDescent="0.3">
      <c r="B371" s="55" t="s">
        <v>49</v>
      </c>
      <c r="C371" s="17" t="s">
        <v>378</v>
      </c>
      <c r="D371" s="51" t="s">
        <v>387</v>
      </c>
      <c r="E371" s="17" t="s">
        <v>20</v>
      </c>
      <c r="F371" s="51">
        <v>2022</v>
      </c>
      <c r="G371" s="27" t="s">
        <v>41</v>
      </c>
      <c r="H371" s="19"/>
      <c r="I371" s="19"/>
      <c r="J371" s="20">
        <f t="shared" si="24"/>
        <v>0</v>
      </c>
      <c r="K371" s="50"/>
      <c r="L371" s="58"/>
      <c r="M371" s="54"/>
      <c r="N371" s="54"/>
      <c r="O371" s="54">
        <v>19.600000000000001</v>
      </c>
      <c r="P371" s="54"/>
      <c r="Q371" s="58"/>
      <c r="R371" s="58"/>
    </row>
    <row r="372" spans="2:19" ht="14.1" customHeight="1" x14ac:dyDescent="0.3">
      <c r="B372" s="55" t="s">
        <v>49</v>
      </c>
      <c r="C372" s="17" t="s">
        <v>382</v>
      </c>
      <c r="D372" s="51" t="s">
        <v>388</v>
      </c>
      <c r="E372" s="17" t="s">
        <v>20</v>
      </c>
      <c r="F372" s="51">
        <v>2022</v>
      </c>
      <c r="G372" s="27" t="s">
        <v>41</v>
      </c>
      <c r="H372" s="19"/>
      <c r="I372" s="19"/>
      <c r="J372" s="20">
        <f t="shared" si="24"/>
        <v>0</v>
      </c>
      <c r="K372" s="50"/>
      <c r="L372" s="58"/>
      <c r="M372" s="54"/>
      <c r="N372" s="54"/>
      <c r="O372" s="54">
        <v>20.25</v>
      </c>
      <c r="P372" s="54"/>
      <c r="Q372" s="58"/>
      <c r="R372" s="58"/>
    </row>
    <row r="373" spans="2:19" ht="14.1" customHeight="1" x14ac:dyDescent="0.3">
      <c r="B373" s="55" t="s">
        <v>49</v>
      </c>
      <c r="C373" s="17" t="s">
        <v>389</v>
      </c>
      <c r="D373" s="51" t="s">
        <v>30</v>
      </c>
      <c r="E373" s="17" t="s">
        <v>20</v>
      </c>
      <c r="F373" s="51">
        <v>2022</v>
      </c>
      <c r="G373" s="27" t="s">
        <v>41</v>
      </c>
      <c r="H373" s="19"/>
      <c r="I373" s="19"/>
      <c r="J373" s="20">
        <f t="shared" si="24"/>
        <v>0</v>
      </c>
      <c r="K373" s="50"/>
      <c r="L373" s="58"/>
      <c r="M373" s="54"/>
      <c r="N373" s="54"/>
      <c r="O373" s="54">
        <v>27.25</v>
      </c>
      <c r="P373" s="54"/>
      <c r="Q373" s="58"/>
      <c r="R373" s="58"/>
    </row>
    <row r="374" spans="2:19" ht="14.1" customHeight="1" x14ac:dyDescent="0.3">
      <c r="B374" s="55" t="s">
        <v>49</v>
      </c>
      <c r="C374" s="17" t="s">
        <v>390</v>
      </c>
      <c r="D374" s="51" t="s">
        <v>391</v>
      </c>
      <c r="E374" s="17" t="s">
        <v>20</v>
      </c>
      <c r="F374" s="51">
        <v>2022</v>
      </c>
      <c r="G374" s="27" t="s">
        <v>41</v>
      </c>
      <c r="H374" s="19"/>
      <c r="I374" s="19"/>
      <c r="J374" s="20">
        <f t="shared" si="24"/>
        <v>0</v>
      </c>
      <c r="K374" s="50"/>
      <c r="L374" s="58"/>
      <c r="M374" s="54"/>
      <c r="N374" s="54"/>
      <c r="O374" s="54">
        <v>29.05</v>
      </c>
      <c r="P374" s="54"/>
      <c r="Q374" s="58"/>
      <c r="R374" s="58"/>
    </row>
    <row r="375" spans="2:19" s="40" customFormat="1" ht="23.1" customHeight="1" x14ac:dyDescent="0.45">
      <c r="B375" s="100">
        <v>36</v>
      </c>
      <c r="C375" s="23" t="s">
        <v>392</v>
      </c>
      <c r="D375" s="99"/>
      <c r="E375" s="97"/>
      <c r="F375" s="98"/>
      <c r="G375" s="97"/>
      <c r="H375" s="88" cm="1">
        <f t="array" ref="H375">SUM(H376:H389+H380)</f>
        <v>0</v>
      </c>
      <c r="I375" s="88" cm="1">
        <f t="array" ref="I375">SUM(I376:I389+I380)</f>
        <v>0</v>
      </c>
      <c r="J375" s="96"/>
      <c r="K375" s="50"/>
      <c r="L375" s="58"/>
      <c r="M375" s="54"/>
      <c r="N375" s="54"/>
      <c r="O375" s="54"/>
      <c r="P375" s="54"/>
      <c r="Q375" s="58"/>
      <c r="R375" s="58"/>
      <c r="S375" s="56"/>
    </row>
    <row r="376" spans="2:19" ht="16.2" x14ac:dyDescent="0.35">
      <c r="B376" s="16"/>
      <c r="C376" s="78" t="s">
        <v>393</v>
      </c>
      <c r="D376" s="86"/>
      <c r="E376" s="85"/>
      <c r="F376" s="86"/>
      <c r="G376" s="85"/>
      <c r="H376" s="84"/>
      <c r="I376" s="84"/>
      <c r="J376" s="83"/>
      <c r="K376" s="50"/>
      <c r="L376" s="58"/>
      <c r="M376" s="54"/>
      <c r="N376" s="54"/>
      <c r="O376" s="54"/>
      <c r="P376" s="54"/>
      <c r="Q376" s="58"/>
      <c r="R376" s="58"/>
    </row>
    <row r="377" spans="2:19" ht="14.1" customHeight="1" x14ac:dyDescent="0.3">
      <c r="B377" s="55" t="s">
        <v>49</v>
      </c>
      <c r="C377" s="17" t="s">
        <v>394</v>
      </c>
      <c r="D377" s="51" t="s">
        <v>30</v>
      </c>
      <c r="E377" s="17" t="s">
        <v>20</v>
      </c>
      <c r="F377" s="51">
        <v>2022</v>
      </c>
      <c r="G377" s="27" t="s">
        <v>41</v>
      </c>
      <c r="H377" s="19"/>
      <c r="I377" s="19"/>
      <c r="J377" s="20">
        <f>H377*O377</f>
        <v>0</v>
      </c>
      <c r="K377" s="50"/>
      <c r="L377" s="58"/>
      <c r="M377" s="54"/>
      <c r="N377" s="54"/>
      <c r="O377" s="54">
        <v>10.050000000000001</v>
      </c>
      <c r="P377" s="54"/>
      <c r="Q377" s="58"/>
      <c r="R377" s="58"/>
    </row>
    <row r="378" spans="2:19" ht="14.1" customHeight="1" x14ac:dyDescent="0.3">
      <c r="B378" s="55" t="s">
        <v>49</v>
      </c>
      <c r="C378" s="17" t="s">
        <v>395</v>
      </c>
      <c r="D378" s="51" t="s">
        <v>396</v>
      </c>
      <c r="E378" s="17" t="s">
        <v>20</v>
      </c>
      <c r="F378" s="51">
        <v>2022</v>
      </c>
      <c r="G378" s="27" t="s">
        <v>41</v>
      </c>
      <c r="H378" s="19"/>
      <c r="I378" s="19"/>
      <c r="J378" s="20">
        <f>H378*O378</f>
        <v>0</v>
      </c>
      <c r="K378" s="50"/>
      <c r="L378" s="58"/>
      <c r="M378" s="54"/>
      <c r="N378" s="54"/>
      <c r="O378" s="54">
        <v>15.05</v>
      </c>
      <c r="P378" s="54"/>
      <c r="Q378" s="58"/>
      <c r="R378" s="58"/>
    </row>
    <row r="379" spans="2:19" ht="14.1" customHeight="1" x14ac:dyDescent="0.3">
      <c r="B379" s="55" t="s">
        <v>49</v>
      </c>
      <c r="C379" s="17" t="s">
        <v>397</v>
      </c>
      <c r="D379" s="51" t="s">
        <v>398</v>
      </c>
      <c r="E379" s="17" t="s">
        <v>20</v>
      </c>
      <c r="F379" s="51">
        <v>2022</v>
      </c>
      <c r="G379" s="27" t="s">
        <v>41</v>
      </c>
      <c r="H379" s="19"/>
      <c r="I379" s="19"/>
      <c r="J379" s="20">
        <f>H379*O379</f>
        <v>0</v>
      </c>
      <c r="K379" s="50"/>
      <c r="L379" s="58"/>
      <c r="M379" s="54"/>
      <c r="N379" s="54"/>
      <c r="O379" s="54">
        <v>24.6</v>
      </c>
      <c r="P379" s="54"/>
      <c r="Q379" s="58"/>
      <c r="R379" s="58"/>
    </row>
    <row r="380" spans="2:19" ht="14.1" customHeight="1" x14ac:dyDescent="0.3">
      <c r="B380" s="55" t="s">
        <v>49</v>
      </c>
      <c r="C380" s="17" t="s">
        <v>397</v>
      </c>
      <c r="D380" s="51" t="s">
        <v>398</v>
      </c>
      <c r="E380" s="17" t="s">
        <v>18</v>
      </c>
      <c r="F380" s="51">
        <v>2022</v>
      </c>
      <c r="G380" s="27" t="s">
        <v>41</v>
      </c>
      <c r="H380" s="19"/>
      <c r="I380" s="19"/>
      <c r="J380" s="20">
        <f>H380*O380</f>
        <v>0</v>
      </c>
      <c r="K380" s="50"/>
      <c r="L380" s="58"/>
      <c r="M380" s="54"/>
      <c r="N380" s="54"/>
      <c r="O380" s="54">
        <v>52.45</v>
      </c>
      <c r="P380" s="54"/>
      <c r="Q380" s="58"/>
      <c r="R380" s="58"/>
    </row>
    <row r="381" spans="2:19" ht="16.2" x14ac:dyDescent="0.35">
      <c r="B381" s="16"/>
      <c r="C381" s="78" t="s">
        <v>399</v>
      </c>
      <c r="D381" s="18"/>
      <c r="E381" s="17"/>
      <c r="F381" s="18"/>
      <c r="G381" s="17"/>
      <c r="H381" s="41"/>
      <c r="I381" s="41"/>
      <c r="J381" s="42"/>
      <c r="K381" s="50"/>
      <c r="L381" s="58"/>
      <c r="M381" s="54"/>
      <c r="N381" s="54"/>
      <c r="O381" s="54"/>
      <c r="P381" s="54"/>
      <c r="Q381" s="58"/>
      <c r="R381" s="58"/>
    </row>
    <row r="382" spans="2:19" ht="14.1" customHeight="1" x14ac:dyDescent="0.3">
      <c r="B382" s="55" t="s">
        <v>30</v>
      </c>
      <c r="C382" s="17" t="s">
        <v>400</v>
      </c>
      <c r="D382" s="51" t="s">
        <v>30</v>
      </c>
      <c r="E382" s="17" t="s">
        <v>20</v>
      </c>
      <c r="F382" s="51">
        <v>2022</v>
      </c>
      <c r="G382" s="27" t="s">
        <v>17</v>
      </c>
      <c r="H382" s="19"/>
      <c r="I382" s="19"/>
      <c r="J382" s="20">
        <f t="shared" ref="J382:J389" si="25">H382*O382</f>
        <v>0</v>
      </c>
      <c r="K382" s="50"/>
      <c r="L382" s="58"/>
      <c r="M382" s="54"/>
      <c r="N382" s="54"/>
      <c r="O382" s="54">
        <v>14.600000000000001</v>
      </c>
      <c r="P382" s="54"/>
      <c r="Q382" s="58"/>
      <c r="R382" s="58"/>
    </row>
    <row r="383" spans="2:19" ht="14.1" customHeight="1" x14ac:dyDescent="0.3">
      <c r="B383" s="55" t="s">
        <v>30</v>
      </c>
      <c r="C383" s="17" t="s">
        <v>401</v>
      </c>
      <c r="D383" s="51" t="s">
        <v>30</v>
      </c>
      <c r="E383" s="17" t="s">
        <v>20</v>
      </c>
      <c r="F383" s="51">
        <v>2023</v>
      </c>
      <c r="G383" s="27" t="s">
        <v>17</v>
      </c>
      <c r="H383" s="19"/>
      <c r="I383" s="19"/>
      <c r="J383" s="20">
        <f t="shared" si="25"/>
        <v>0</v>
      </c>
      <c r="K383" s="50"/>
      <c r="L383" s="58"/>
      <c r="M383" s="54"/>
      <c r="N383" s="54"/>
      <c r="O383" s="54">
        <v>20.200000000000003</v>
      </c>
      <c r="P383" s="54"/>
      <c r="Q383" s="58"/>
      <c r="R383" s="58"/>
    </row>
    <row r="384" spans="2:19" ht="14.1" customHeight="1" x14ac:dyDescent="0.3">
      <c r="B384" s="55" t="s">
        <v>30</v>
      </c>
      <c r="C384" s="17" t="s">
        <v>402</v>
      </c>
      <c r="D384" s="51" t="s">
        <v>403</v>
      </c>
      <c r="E384" s="17" t="s">
        <v>20</v>
      </c>
      <c r="F384" s="51">
        <v>2023</v>
      </c>
      <c r="G384" s="27" t="s">
        <v>17</v>
      </c>
      <c r="H384" s="19"/>
      <c r="I384" s="19"/>
      <c r="J384" s="20">
        <f t="shared" si="25"/>
        <v>0</v>
      </c>
      <c r="K384" s="50"/>
      <c r="L384" s="58"/>
      <c r="M384" s="54"/>
      <c r="N384" s="54"/>
      <c r="O384" s="54">
        <v>44.6</v>
      </c>
      <c r="P384" s="54"/>
      <c r="Q384" s="58"/>
      <c r="R384" s="58"/>
    </row>
    <row r="385" spans="2:19" ht="14.1" customHeight="1" x14ac:dyDescent="0.3">
      <c r="B385" s="55" t="s">
        <v>30</v>
      </c>
      <c r="C385" s="17" t="s">
        <v>402</v>
      </c>
      <c r="D385" s="51" t="s">
        <v>404</v>
      </c>
      <c r="E385" s="17" t="s">
        <v>20</v>
      </c>
      <c r="F385" s="51">
        <v>2023</v>
      </c>
      <c r="G385" s="27" t="s">
        <v>41</v>
      </c>
      <c r="H385" s="19"/>
      <c r="I385" s="19"/>
      <c r="J385" s="20">
        <f t="shared" si="25"/>
        <v>0</v>
      </c>
      <c r="K385" s="50"/>
      <c r="L385" s="58"/>
      <c r="M385" s="54"/>
      <c r="N385" s="54"/>
      <c r="O385" s="54">
        <v>43.400000000000006</v>
      </c>
      <c r="P385" s="54"/>
      <c r="Q385" s="58"/>
      <c r="R385" s="58"/>
    </row>
    <row r="386" spans="2:19" ht="14.1" customHeight="1" x14ac:dyDescent="0.3">
      <c r="B386" s="55" t="s">
        <v>30</v>
      </c>
      <c r="C386" s="17" t="s">
        <v>402</v>
      </c>
      <c r="D386" s="51" t="s">
        <v>405</v>
      </c>
      <c r="E386" s="17" t="s">
        <v>20</v>
      </c>
      <c r="F386" s="51">
        <v>2023</v>
      </c>
      <c r="G386" s="27" t="s">
        <v>41</v>
      </c>
      <c r="H386" s="19"/>
      <c r="I386" s="19"/>
      <c r="J386" s="20">
        <f t="shared" si="25"/>
        <v>0</v>
      </c>
      <c r="K386" s="50"/>
      <c r="L386" s="58"/>
      <c r="M386" s="54"/>
      <c r="N386" s="54"/>
      <c r="O386" s="54">
        <v>44.6</v>
      </c>
      <c r="P386" s="54"/>
      <c r="Q386" s="58"/>
      <c r="R386" s="58"/>
    </row>
    <row r="387" spans="2:19" ht="14.1" customHeight="1" x14ac:dyDescent="0.3">
      <c r="B387" s="55" t="s">
        <v>30</v>
      </c>
      <c r="C387" s="17" t="s">
        <v>406</v>
      </c>
      <c r="D387" s="51" t="s">
        <v>30</v>
      </c>
      <c r="E387" s="17" t="s">
        <v>20</v>
      </c>
      <c r="F387" s="51">
        <v>2023</v>
      </c>
      <c r="G387" s="27" t="s">
        <v>41</v>
      </c>
      <c r="H387" s="19"/>
      <c r="I387" s="19"/>
      <c r="J387" s="20">
        <f t="shared" si="25"/>
        <v>0</v>
      </c>
      <c r="K387" s="50"/>
      <c r="L387" s="58"/>
      <c r="M387" s="54"/>
      <c r="N387" s="54"/>
      <c r="O387" s="54">
        <v>39.800000000000004</v>
      </c>
      <c r="P387" s="54"/>
      <c r="Q387" s="58"/>
      <c r="R387" s="58"/>
    </row>
    <row r="388" spans="2:19" ht="14.1" customHeight="1" x14ac:dyDescent="0.3">
      <c r="B388" s="55" t="s">
        <v>30</v>
      </c>
      <c r="C388" s="17" t="s">
        <v>407</v>
      </c>
      <c r="D388" s="51" t="s">
        <v>30</v>
      </c>
      <c r="E388" s="17" t="s">
        <v>20</v>
      </c>
      <c r="F388" s="51">
        <v>2022</v>
      </c>
      <c r="G388" s="27" t="s">
        <v>41</v>
      </c>
      <c r="H388" s="19"/>
      <c r="I388" s="19"/>
      <c r="J388" s="20">
        <f t="shared" si="25"/>
        <v>0</v>
      </c>
      <c r="K388" s="50"/>
      <c r="L388" s="58"/>
      <c r="M388" s="54"/>
      <c r="N388" s="54"/>
      <c r="O388" s="54">
        <v>49.35</v>
      </c>
      <c r="P388" s="54"/>
      <c r="Q388" s="58"/>
      <c r="R388" s="58"/>
    </row>
    <row r="389" spans="2:19" ht="14.1" customHeight="1" x14ac:dyDescent="0.3">
      <c r="B389" s="55" t="s">
        <v>30</v>
      </c>
      <c r="C389" s="17" t="s">
        <v>408</v>
      </c>
      <c r="D389" s="51" t="s">
        <v>30</v>
      </c>
      <c r="E389" s="17" t="s">
        <v>20</v>
      </c>
      <c r="F389" s="51">
        <v>2023</v>
      </c>
      <c r="G389" s="27" t="s">
        <v>41</v>
      </c>
      <c r="H389" s="19"/>
      <c r="I389" s="19"/>
      <c r="J389" s="20">
        <f t="shared" si="25"/>
        <v>0</v>
      </c>
      <c r="K389" s="50"/>
      <c r="L389" s="58"/>
      <c r="M389" s="54"/>
      <c r="N389" s="54"/>
      <c r="O389" s="54">
        <v>55.300000000000004</v>
      </c>
      <c r="P389" s="54"/>
      <c r="Q389" s="58"/>
      <c r="R389" s="58"/>
    </row>
    <row r="390" spans="2:19" s="40" customFormat="1" ht="23.1" customHeight="1" x14ac:dyDescent="0.45">
      <c r="B390" s="100">
        <v>37</v>
      </c>
      <c r="C390" s="23" t="s">
        <v>409</v>
      </c>
      <c r="D390" s="99"/>
      <c r="E390" s="97"/>
      <c r="F390" s="98"/>
      <c r="G390" s="97"/>
      <c r="H390" s="88">
        <f>SUM(H391:H398)</f>
        <v>0</v>
      </c>
      <c r="I390" s="88">
        <f>SUM(I391:I398)</f>
        <v>0</v>
      </c>
      <c r="J390" s="96"/>
      <c r="K390" s="50"/>
      <c r="L390" s="58"/>
      <c r="M390" s="54"/>
      <c r="N390" s="54"/>
      <c r="O390" s="54"/>
      <c r="P390" s="54"/>
      <c r="Q390" s="58"/>
      <c r="R390" s="58"/>
      <c r="S390" s="56"/>
    </row>
    <row r="391" spans="2:19" x14ac:dyDescent="0.3">
      <c r="B391" s="55" t="s">
        <v>56</v>
      </c>
      <c r="C391" s="17" t="s">
        <v>410</v>
      </c>
      <c r="D391" s="95" t="s">
        <v>411</v>
      </c>
      <c r="E391" s="85" t="s">
        <v>20</v>
      </c>
      <c r="F391" s="95">
        <v>2022</v>
      </c>
      <c r="G391" s="94" t="s">
        <v>17</v>
      </c>
      <c r="H391" s="93"/>
      <c r="I391" s="93"/>
      <c r="J391" s="92">
        <f t="shared" ref="J391:J398" si="26">H391*O391</f>
        <v>0</v>
      </c>
      <c r="K391" s="50"/>
      <c r="L391" s="58"/>
      <c r="M391" s="54"/>
      <c r="N391" s="54"/>
      <c r="O391" s="54">
        <v>15.55</v>
      </c>
      <c r="P391" s="54"/>
      <c r="Q391" s="58"/>
      <c r="R391" s="58"/>
    </row>
    <row r="392" spans="2:19" ht="14.1" customHeight="1" x14ac:dyDescent="0.3">
      <c r="B392" s="55" t="s">
        <v>56</v>
      </c>
      <c r="C392" s="17" t="s">
        <v>412</v>
      </c>
      <c r="D392" s="51" t="s">
        <v>413</v>
      </c>
      <c r="E392" s="17" t="s">
        <v>20</v>
      </c>
      <c r="F392" s="51">
        <v>2023</v>
      </c>
      <c r="G392" s="27" t="s">
        <v>17</v>
      </c>
      <c r="H392" s="19"/>
      <c r="I392" s="19"/>
      <c r="J392" s="20">
        <f t="shared" si="26"/>
        <v>0</v>
      </c>
      <c r="K392" s="50"/>
      <c r="L392" s="58"/>
      <c r="M392" s="54"/>
      <c r="N392" s="54"/>
      <c r="O392" s="54">
        <v>19.700000000000003</v>
      </c>
      <c r="P392" s="54"/>
      <c r="Q392" s="58"/>
      <c r="R392" s="58"/>
    </row>
    <row r="393" spans="2:19" ht="14.1" customHeight="1" x14ac:dyDescent="0.3">
      <c r="B393" s="55" t="s">
        <v>56</v>
      </c>
      <c r="C393" s="17" t="s">
        <v>412</v>
      </c>
      <c r="D393" s="51" t="s">
        <v>414</v>
      </c>
      <c r="E393" s="17" t="s">
        <v>20</v>
      </c>
      <c r="F393" s="51">
        <v>2023</v>
      </c>
      <c r="G393" s="27" t="s">
        <v>17</v>
      </c>
      <c r="H393" s="19"/>
      <c r="I393" s="19"/>
      <c r="J393" s="20">
        <f t="shared" si="26"/>
        <v>0</v>
      </c>
      <c r="K393" s="50"/>
      <c r="L393" s="58"/>
      <c r="M393" s="54"/>
      <c r="N393" s="54"/>
      <c r="O393" s="54">
        <v>19.700000000000003</v>
      </c>
      <c r="P393" s="54"/>
      <c r="Q393" s="58"/>
      <c r="R393" s="58"/>
    </row>
    <row r="394" spans="2:19" ht="14.1" customHeight="1" x14ac:dyDescent="0.3">
      <c r="B394" s="55" t="s">
        <v>56</v>
      </c>
      <c r="C394" s="17" t="s">
        <v>410</v>
      </c>
      <c r="D394" s="51" t="s">
        <v>415</v>
      </c>
      <c r="E394" s="17" t="s">
        <v>20</v>
      </c>
      <c r="F394" s="51">
        <v>2023</v>
      </c>
      <c r="G394" s="27" t="s">
        <v>41</v>
      </c>
      <c r="H394" s="19"/>
      <c r="I394" s="19"/>
      <c r="J394" s="20">
        <f t="shared" si="26"/>
        <v>0</v>
      </c>
      <c r="K394" s="50"/>
      <c r="L394" s="58"/>
      <c r="M394" s="54"/>
      <c r="N394" s="54"/>
      <c r="O394" s="54">
        <v>15.55</v>
      </c>
      <c r="P394" s="54"/>
      <c r="Q394" s="58"/>
      <c r="R394" s="58"/>
    </row>
    <row r="395" spans="2:19" ht="14.1" customHeight="1" x14ac:dyDescent="0.3">
      <c r="B395" s="55" t="s">
        <v>56</v>
      </c>
      <c r="C395" s="17" t="s">
        <v>412</v>
      </c>
      <c r="D395" s="51" t="s">
        <v>416</v>
      </c>
      <c r="E395" s="17" t="s">
        <v>20</v>
      </c>
      <c r="F395" s="51">
        <v>2023</v>
      </c>
      <c r="G395" s="27" t="s">
        <v>41</v>
      </c>
      <c r="H395" s="19"/>
      <c r="I395" s="19"/>
      <c r="J395" s="20">
        <f t="shared" si="26"/>
        <v>0</v>
      </c>
      <c r="K395" s="50"/>
      <c r="L395" s="58"/>
      <c r="M395" s="54"/>
      <c r="N395" s="54"/>
      <c r="O395" s="54">
        <v>19.700000000000003</v>
      </c>
      <c r="P395" s="54"/>
      <c r="Q395" s="58"/>
      <c r="R395" s="58"/>
    </row>
    <row r="396" spans="2:19" ht="14.1" customHeight="1" x14ac:dyDescent="0.3">
      <c r="B396" s="55" t="s">
        <v>56</v>
      </c>
      <c r="C396" s="17" t="s">
        <v>412</v>
      </c>
      <c r="D396" s="51" t="s">
        <v>414</v>
      </c>
      <c r="E396" s="17" t="s">
        <v>20</v>
      </c>
      <c r="F396" s="51">
        <v>2022</v>
      </c>
      <c r="G396" s="27" t="s">
        <v>41</v>
      </c>
      <c r="H396" s="19"/>
      <c r="I396" s="19"/>
      <c r="J396" s="20">
        <f t="shared" si="26"/>
        <v>0</v>
      </c>
      <c r="K396" s="50"/>
      <c r="L396" s="58"/>
      <c r="M396" s="54"/>
      <c r="N396" s="54"/>
      <c r="O396" s="54">
        <v>19.700000000000003</v>
      </c>
      <c r="P396" s="54"/>
      <c r="Q396" s="58"/>
      <c r="R396" s="58"/>
    </row>
    <row r="397" spans="2:19" ht="14.1" customHeight="1" x14ac:dyDescent="0.3">
      <c r="B397" s="55" t="s">
        <v>56</v>
      </c>
      <c r="C397" s="17" t="s">
        <v>412</v>
      </c>
      <c r="D397" s="51" t="s">
        <v>413</v>
      </c>
      <c r="E397" s="17" t="s">
        <v>20</v>
      </c>
      <c r="F397" s="51">
        <v>2022</v>
      </c>
      <c r="G397" s="27" t="s">
        <v>41</v>
      </c>
      <c r="H397" s="19"/>
      <c r="I397" s="19"/>
      <c r="J397" s="20">
        <f t="shared" si="26"/>
        <v>0</v>
      </c>
      <c r="K397" s="50"/>
      <c r="L397" s="58"/>
      <c r="M397" s="54"/>
      <c r="N397" s="54"/>
      <c r="O397" s="54">
        <v>19.700000000000003</v>
      </c>
      <c r="P397" s="54"/>
      <c r="Q397" s="58"/>
      <c r="R397" s="58"/>
    </row>
    <row r="398" spans="2:19" ht="14.1" customHeight="1" x14ac:dyDescent="0.3">
      <c r="B398" s="55" t="s">
        <v>56</v>
      </c>
      <c r="C398" s="17" t="s">
        <v>412</v>
      </c>
      <c r="D398" s="51" t="s">
        <v>417</v>
      </c>
      <c r="E398" s="17" t="s">
        <v>20</v>
      </c>
      <c r="F398" s="51">
        <v>2021</v>
      </c>
      <c r="G398" s="27" t="s">
        <v>41</v>
      </c>
      <c r="H398" s="19"/>
      <c r="I398" s="19"/>
      <c r="J398" s="20">
        <f t="shared" si="26"/>
        <v>0</v>
      </c>
      <c r="K398" s="50"/>
      <c r="L398" s="58"/>
      <c r="M398" s="54"/>
      <c r="N398" s="54"/>
      <c r="O398" s="54">
        <v>30.400000000000002</v>
      </c>
      <c r="P398" s="54"/>
      <c r="Q398" s="58"/>
      <c r="R398" s="58"/>
    </row>
    <row r="399" spans="2:19" s="40" customFormat="1" ht="23.1" customHeight="1" x14ac:dyDescent="0.45">
      <c r="B399" s="100">
        <v>38</v>
      </c>
      <c r="C399" s="23" t="s">
        <v>418</v>
      </c>
      <c r="D399" s="99"/>
      <c r="E399" s="97"/>
      <c r="F399" s="98"/>
      <c r="G399" s="97"/>
      <c r="H399" s="88">
        <f>H400+H401+H402*2+H403+H404+H405*2+H406+H407+H408</f>
        <v>0</v>
      </c>
      <c r="I399" s="88">
        <f>I400+I401+I402*2+I403+I404+I405*2+I406+I407+I408</f>
        <v>0</v>
      </c>
      <c r="J399" s="96"/>
      <c r="K399" s="50"/>
      <c r="L399" s="58"/>
      <c r="M399" s="54"/>
      <c r="N399" s="54"/>
      <c r="O399" s="54"/>
      <c r="P399" s="54"/>
      <c r="Q399" s="58"/>
      <c r="R399" s="58"/>
      <c r="S399" s="56"/>
    </row>
    <row r="400" spans="2:19" ht="14.1" customHeight="1" x14ac:dyDescent="0.3">
      <c r="B400" s="55" t="s">
        <v>49</v>
      </c>
      <c r="C400" s="17" t="s">
        <v>419</v>
      </c>
      <c r="D400" s="95" t="s">
        <v>30</v>
      </c>
      <c r="E400" s="85" t="s">
        <v>20</v>
      </c>
      <c r="F400" s="95">
        <v>2022</v>
      </c>
      <c r="G400" s="94" t="s">
        <v>17</v>
      </c>
      <c r="H400" s="93"/>
      <c r="I400" s="93"/>
      <c r="J400" s="92">
        <f t="shared" ref="J400:J408" si="27">H400*O400</f>
        <v>0</v>
      </c>
      <c r="K400" s="50"/>
      <c r="L400" s="58"/>
      <c r="M400" s="54"/>
      <c r="N400" s="54"/>
      <c r="O400" s="54">
        <v>6.75</v>
      </c>
      <c r="P400" s="54"/>
      <c r="Q400" s="58"/>
      <c r="R400" s="58"/>
    </row>
    <row r="401" spans="2:18" ht="14.1" customHeight="1" x14ac:dyDescent="0.3">
      <c r="B401" s="55" t="s">
        <v>56</v>
      </c>
      <c r="C401" s="17" t="s">
        <v>420</v>
      </c>
      <c r="D401" s="51" t="s">
        <v>30</v>
      </c>
      <c r="E401" s="17" t="s">
        <v>20</v>
      </c>
      <c r="F401" s="51">
        <v>2023</v>
      </c>
      <c r="G401" s="27" t="s">
        <v>17</v>
      </c>
      <c r="H401" s="19"/>
      <c r="I401" s="19"/>
      <c r="J401" s="20">
        <f t="shared" si="27"/>
        <v>0</v>
      </c>
      <c r="K401" s="50"/>
      <c r="L401" s="58"/>
      <c r="M401" s="54"/>
      <c r="N401" s="54"/>
      <c r="O401" s="54">
        <v>7.25</v>
      </c>
      <c r="P401" s="54"/>
      <c r="Q401" s="58"/>
      <c r="R401" s="58"/>
    </row>
    <row r="402" spans="2:18" ht="14.1" customHeight="1" x14ac:dyDescent="0.3">
      <c r="B402" s="55" t="s">
        <v>49</v>
      </c>
      <c r="C402" s="17" t="s">
        <v>420</v>
      </c>
      <c r="D402" s="51" t="s">
        <v>30</v>
      </c>
      <c r="E402" s="17" t="s">
        <v>18</v>
      </c>
      <c r="F402" s="51">
        <v>2020</v>
      </c>
      <c r="G402" s="27" t="s">
        <v>17</v>
      </c>
      <c r="H402" s="19"/>
      <c r="I402" s="19"/>
      <c r="J402" s="20">
        <f t="shared" si="27"/>
        <v>0</v>
      </c>
      <c r="K402" s="50"/>
      <c r="L402" s="58"/>
      <c r="M402" s="54"/>
      <c r="N402" s="54"/>
      <c r="O402" s="54">
        <v>15.65</v>
      </c>
      <c r="P402" s="54"/>
      <c r="Q402" s="58"/>
      <c r="R402" s="58"/>
    </row>
    <row r="403" spans="2:18" ht="14.1" customHeight="1" x14ac:dyDescent="0.3">
      <c r="B403" s="55" t="s">
        <v>56</v>
      </c>
      <c r="C403" s="17" t="s">
        <v>421</v>
      </c>
      <c r="D403" s="51" t="s">
        <v>30</v>
      </c>
      <c r="E403" s="17" t="s">
        <v>20</v>
      </c>
      <c r="F403" s="51">
        <v>2023</v>
      </c>
      <c r="G403" s="27" t="s">
        <v>17</v>
      </c>
      <c r="H403" s="19"/>
      <c r="I403" s="19"/>
      <c r="J403" s="20">
        <f t="shared" si="27"/>
        <v>0</v>
      </c>
      <c r="K403" s="50"/>
      <c r="L403" s="58"/>
      <c r="M403" s="54"/>
      <c r="N403" s="54"/>
      <c r="O403" s="54">
        <v>8.5500000000000007</v>
      </c>
      <c r="P403" s="54"/>
      <c r="Q403" s="58"/>
      <c r="R403" s="58"/>
    </row>
    <row r="404" spans="2:18" ht="14.1" customHeight="1" x14ac:dyDescent="0.3">
      <c r="B404" s="55" t="s">
        <v>56</v>
      </c>
      <c r="C404" s="17" t="s">
        <v>422</v>
      </c>
      <c r="D404" s="51" t="s">
        <v>30</v>
      </c>
      <c r="E404" s="17" t="s">
        <v>20</v>
      </c>
      <c r="F404" s="51">
        <v>2023</v>
      </c>
      <c r="G404" s="27" t="s">
        <v>17</v>
      </c>
      <c r="H404" s="19"/>
      <c r="I404" s="19"/>
      <c r="J404" s="20">
        <f t="shared" si="27"/>
        <v>0</v>
      </c>
      <c r="K404" s="50"/>
      <c r="L404" s="58"/>
      <c r="M404" s="54"/>
      <c r="N404" s="54"/>
      <c r="O404" s="54">
        <v>10.3</v>
      </c>
      <c r="P404" s="54"/>
      <c r="Q404" s="58"/>
      <c r="R404" s="58"/>
    </row>
    <row r="405" spans="2:18" ht="14.1" customHeight="1" x14ac:dyDescent="0.3">
      <c r="B405" s="55" t="s">
        <v>56</v>
      </c>
      <c r="C405" s="17" t="s">
        <v>422</v>
      </c>
      <c r="D405" s="51" t="s">
        <v>30</v>
      </c>
      <c r="E405" s="17" t="s">
        <v>18</v>
      </c>
      <c r="F405" s="51">
        <v>2023</v>
      </c>
      <c r="G405" s="27" t="s">
        <v>17</v>
      </c>
      <c r="H405" s="19"/>
      <c r="I405" s="19"/>
      <c r="J405" s="20">
        <f t="shared" si="27"/>
        <v>0</v>
      </c>
      <c r="K405" s="50"/>
      <c r="L405" s="58"/>
      <c r="M405" s="54"/>
      <c r="N405" s="54"/>
      <c r="O405" s="54">
        <v>21.75</v>
      </c>
      <c r="P405" s="54"/>
      <c r="Q405" s="58"/>
      <c r="R405" s="58"/>
    </row>
    <row r="406" spans="2:18" ht="14.1" customHeight="1" x14ac:dyDescent="0.3">
      <c r="B406" s="55" t="s">
        <v>56</v>
      </c>
      <c r="C406" s="17" t="s">
        <v>422</v>
      </c>
      <c r="D406" s="51" t="s">
        <v>423</v>
      </c>
      <c r="E406" s="17" t="s">
        <v>20</v>
      </c>
      <c r="F406" s="51">
        <v>2023</v>
      </c>
      <c r="G406" s="27" t="s">
        <v>17</v>
      </c>
      <c r="H406" s="19"/>
      <c r="I406" s="19"/>
      <c r="J406" s="20">
        <f t="shared" si="27"/>
        <v>0</v>
      </c>
      <c r="K406" s="50"/>
      <c r="L406" s="58"/>
      <c r="M406" s="54"/>
      <c r="N406" s="54"/>
      <c r="O406" s="54">
        <v>12.55</v>
      </c>
      <c r="P406" s="54"/>
      <c r="Q406" s="58"/>
      <c r="R406" s="58"/>
    </row>
    <row r="407" spans="2:18" ht="14.1" customHeight="1" x14ac:dyDescent="0.3">
      <c r="B407" s="55" t="s">
        <v>30</v>
      </c>
      <c r="C407" s="17" t="s">
        <v>424</v>
      </c>
      <c r="D407" s="51" t="s">
        <v>425</v>
      </c>
      <c r="E407" s="17" t="s">
        <v>20</v>
      </c>
      <c r="F407" s="51">
        <v>2023</v>
      </c>
      <c r="G407" s="27" t="s">
        <v>17</v>
      </c>
      <c r="H407" s="19"/>
      <c r="I407" s="19"/>
      <c r="J407" s="20">
        <f t="shared" si="27"/>
        <v>0</v>
      </c>
      <c r="K407" s="50"/>
      <c r="L407" s="58"/>
      <c r="M407" s="54"/>
      <c r="N407" s="54"/>
      <c r="O407" s="54">
        <v>15.850000000000001</v>
      </c>
      <c r="P407" s="54"/>
      <c r="Q407" s="58"/>
      <c r="R407" s="58"/>
    </row>
    <row r="408" spans="2:18" ht="14.1" customHeight="1" x14ac:dyDescent="0.3">
      <c r="B408" s="55" t="s">
        <v>49</v>
      </c>
      <c r="C408" s="17" t="s">
        <v>379</v>
      </c>
      <c r="D408" s="51" t="s">
        <v>30</v>
      </c>
      <c r="E408" s="17" t="s">
        <v>20</v>
      </c>
      <c r="F408" s="51">
        <v>2022</v>
      </c>
      <c r="G408" s="27" t="s">
        <v>41</v>
      </c>
      <c r="H408" s="19"/>
      <c r="I408" s="19"/>
      <c r="J408" s="20">
        <f t="shared" si="27"/>
        <v>0</v>
      </c>
      <c r="K408" s="50"/>
      <c r="L408" s="58"/>
      <c r="M408" s="54"/>
      <c r="N408" s="54"/>
      <c r="O408" s="54">
        <v>10.65</v>
      </c>
      <c r="P408" s="54"/>
      <c r="Q408" s="58"/>
      <c r="R408" s="58"/>
    </row>
    <row r="409" spans="2:18" ht="23.1" customHeight="1" x14ac:dyDescent="0.45">
      <c r="B409" s="22">
        <v>39</v>
      </c>
      <c r="C409" s="23" t="s">
        <v>426</v>
      </c>
      <c r="D409" s="99"/>
      <c r="E409" s="97"/>
      <c r="F409" s="98"/>
      <c r="G409" s="97"/>
      <c r="H409" s="88">
        <f>SUM(H410:H421)+H416</f>
        <v>0</v>
      </c>
      <c r="I409" s="88">
        <f>SUM(I410:I421)+I416</f>
        <v>0</v>
      </c>
      <c r="J409" s="96"/>
      <c r="K409" s="50"/>
      <c r="L409" s="58"/>
      <c r="M409" s="54"/>
      <c r="N409" s="54"/>
      <c r="O409" s="54">
        <v>0</v>
      </c>
      <c r="P409" s="54"/>
      <c r="Q409" s="58"/>
      <c r="R409" s="58"/>
    </row>
    <row r="410" spans="2:18" ht="14.1" customHeight="1" x14ac:dyDescent="0.3">
      <c r="B410" s="55" t="s">
        <v>30</v>
      </c>
      <c r="C410" s="17" t="s">
        <v>427</v>
      </c>
      <c r="D410" s="95" t="s">
        <v>30</v>
      </c>
      <c r="E410" s="85" t="s">
        <v>20</v>
      </c>
      <c r="F410" s="95">
        <v>2022</v>
      </c>
      <c r="G410" s="94" t="s">
        <v>17</v>
      </c>
      <c r="H410" s="93"/>
      <c r="I410" s="93"/>
      <c r="J410" s="92">
        <f t="shared" ref="J410:J421" si="28">H410*O410</f>
        <v>0</v>
      </c>
      <c r="K410" s="50"/>
      <c r="L410" s="58"/>
      <c r="M410" s="54"/>
      <c r="N410" s="54"/>
      <c r="O410" s="54">
        <v>6.75</v>
      </c>
      <c r="P410" s="54"/>
      <c r="Q410" s="58"/>
      <c r="R410" s="58"/>
    </row>
    <row r="411" spans="2:18" ht="14.1" customHeight="1" x14ac:dyDescent="0.3">
      <c r="B411" s="55" t="s">
        <v>30</v>
      </c>
      <c r="C411" s="17" t="s">
        <v>428</v>
      </c>
      <c r="D411" s="51" t="s">
        <v>30</v>
      </c>
      <c r="E411" s="17" t="s">
        <v>20</v>
      </c>
      <c r="F411" s="51">
        <v>2022</v>
      </c>
      <c r="G411" s="27" t="s">
        <v>17</v>
      </c>
      <c r="H411" s="19"/>
      <c r="I411" s="19"/>
      <c r="J411" s="20">
        <f t="shared" si="28"/>
        <v>0</v>
      </c>
      <c r="K411" s="50"/>
      <c r="L411" s="58"/>
      <c r="M411" s="54"/>
      <c r="N411" s="54"/>
      <c r="O411" s="54">
        <v>9</v>
      </c>
      <c r="P411" s="54"/>
      <c r="Q411" s="58"/>
      <c r="R411" s="58"/>
    </row>
    <row r="412" spans="2:18" ht="14.1" customHeight="1" x14ac:dyDescent="0.3">
      <c r="B412" s="55" t="s">
        <v>30</v>
      </c>
      <c r="C412" s="17" t="s">
        <v>429</v>
      </c>
      <c r="D412" s="51" t="s">
        <v>30</v>
      </c>
      <c r="E412" s="17" t="s">
        <v>20</v>
      </c>
      <c r="F412" s="51">
        <v>2022</v>
      </c>
      <c r="G412" s="27" t="s">
        <v>17</v>
      </c>
      <c r="H412" s="19"/>
      <c r="I412" s="19"/>
      <c r="J412" s="20">
        <f t="shared" si="28"/>
        <v>0</v>
      </c>
      <c r="K412" s="50"/>
      <c r="L412" s="58"/>
      <c r="M412" s="54"/>
      <c r="N412" s="54"/>
      <c r="O412" s="54">
        <v>11.75</v>
      </c>
      <c r="P412" s="54"/>
      <c r="Q412" s="58"/>
      <c r="R412" s="58"/>
    </row>
    <row r="413" spans="2:18" ht="14.1" customHeight="1" x14ac:dyDescent="0.3">
      <c r="B413" s="55" t="s">
        <v>30</v>
      </c>
      <c r="C413" s="17" t="s">
        <v>430</v>
      </c>
      <c r="D413" s="51" t="s">
        <v>431</v>
      </c>
      <c r="E413" s="17" t="s">
        <v>20</v>
      </c>
      <c r="F413" s="51">
        <v>2022</v>
      </c>
      <c r="G413" s="27" t="s">
        <v>17</v>
      </c>
      <c r="H413" s="19"/>
      <c r="I413" s="19"/>
      <c r="J413" s="20">
        <f t="shared" si="28"/>
        <v>0</v>
      </c>
      <c r="K413" s="50"/>
      <c r="L413" s="58"/>
      <c r="M413" s="54"/>
      <c r="N413" s="54"/>
      <c r="O413" s="54">
        <v>15.75</v>
      </c>
      <c r="P413" s="54"/>
      <c r="Q413" s="58"/>
      <c r="R413" s="58"/>
    </row>
    <row r="414" spans="2:18" ht="14.1" customHeight="1" x14ac:dyDescent="0.3">
      <c r="B414" s="55" t="s">
        <v>30</v>
      </c>
      <c r="C414" s="17" t="s">
        <v>432</v>
      </c>
      <c r="D414" s="51" t="s">
        <v>433</v>
      </c>
      <c r="E414" s="17" t="s">
        <v>20</v>
      </c>
      <c r="F414" s="51">
        <v>2020</v>
      </c>
      <c r="G414" s="27" t="s">
        <v>17</v>
      </c>
      <c r="H414" s="19"/>
      <c r="I414" s="19"/>
      <c r="J414" s="20">
        <f t="shared" si="28"/>
        <v>0</v>
      </c>
      <c r="K414" s="50"/>
      <c r="L414" s="58"/>
      <c r="M414" s="54"/>
      <c r="N414" s="54"/>
      <c r="O414" s="54">
        <v>26.85</v>
      </c>
      <c r="P414" s="54"/>
      <c r="Q414" s="58"/>
      <c r="R414" s="58"/>
    </row>
    <row r="415" spans="2:18" ht="14.1" customHeight="1" x14ac:dyDescent="0.3">
      <c r="B415" s="55" t="s">
        <v>30</v>
      </c>
      <c r="C415" s="17" t="s">
        <v>434</v>
      </c>
      <c r="D415" s="51" t="s">
        <v>30</v>
      </c>
      <c r="E415" s="17" t="s">
        <v>20</v>
      </c>
      <c r="F415" s="51">
        <v>2023</v>
      </c>
      <c r="G415" s="27" t="s">
        <v>41</v>
      </c>
      <c r="H415" s="19"/>
      <c r="I415" s="19"/>
      <c r="J415" s="20">
        <f t="shared" si="28"/>
        <v>0</v>
      </c>
      <c r="K415" s="50"/>
      <c r="L415" s="58"/>
      <c r="M415" s="54"/>
      <c r="N415" s="54"/>
      <c r="O415" s="54">
        <v>9.35</v>
      </c>
      <c r="P415" s="54"/>
      <c r="Q415" s="58"/>
      <c r="R415" s="58"/>
    </row>
    <row r="416" spans="2:18" ht="14.1" customHeight="1" x14ac:dyDescent="0.3">
      <c r="B416" s="55" t="s">
        <v>30</v>
      </c>
      <c r="C416" s="17" t="s">
        <v>434</v>
      </c>
      <c r="D416" s="51" t="s">
        <v>30</v>
      </c>
      <c r="E416" s="17" t="s">
        <v>18</v>
      </c>
      <c r="F416" s="51">
        <v>2023</v>
      </c>
      <c r="G416" s="27" t="s">
        <v>41</v>
      </c>
      <c r="H416" s="19"/>
      <c r="I416" s="19"/>
      <c r="J416" s="20">
        <f t="shared" si="28"/>
        <v>0</v>
      </c>
      <c r="K416" s="50"/>
      <c r="L416" s="58"/>
      <c r="M416" s="54"/>
      <c r="N416" s="54"/>
      <c r="O416" s="54">
        <v>20.900000000000002</v>
      </c>
      <c r="P416" s="54"/>
      <c r="Q416" s="58"/>
      <c r="R416" s="58"/>
    </row>
    <row r="417" spans="2:18" ht="14.1" customHeight="1" x14ac:dyDescent="0.3">
      <c r="B417" s="55" t="s">
        <v>30</v>
      </c>
      <c r="C417" s="17" t="s">
        <v>429</v>
      </c>
      <c r="D417" s="51" t="s">
        <v>435</v>
      </c>
      <c r="E417" s="17" t="s">
        <v>20</v>
      </c>
      <c r="F417" s="51">
        <v>2023</v>
      </c>
      <c r="G417" s="27" t="s">
        <v>41</v>
      </c>
      <c r="H417" s="19"/>
      <c r="I417" s="19"/>
      <c r="J417" s="20">
        <f t="shared" si="28"/>
        <v>0</v>
      </c>
      <c r="K417" s="50"/>
      <c r="L417" s="58"/>
      <c r="M417" s="54"/>
      <c r="N417" s="54"/>
      <c r="O417" s="54">
        <v>11.15</v>
      </c>
      <c r="P417" s="54"/>
      <c r="Q417" s="58"/>
      <c r="R417" s="58"/>
    </row>
    <row r="418" spans="2:18" ht="14.1" customHeight="1" x14ac:dyDescent="0.3">
      <c r="B418" s="55" t="s">
        <v>30</v>
      </c>
      <c r="C418" s="17" t="s">
        <v>436</v>
      </c>
      <c r="D418" s="51" t="s">
        <v>30</v>
      </c>
      <c r="E418" s="17" t="s">
        <v>20</v>
      </c>
      <c r="F418" s="51">
        <v>2022</v>
      </c>
      <c r="G418" s="27" t="s">
        <v>41</v>
      </c>
      <c r="H418" s="19"/>
      <c r="I418" s="19"/>
      <c r="J418" s="20">
        <f t="shared" si="28"/>
        <v>0</v>
      </c>
      <c r="K418" s="50"/>
      <c r="L418" s="58"/>
      <c r="M418" s="54"/>
      <c r="N418" s="54"/>
      <c r="O418" s="54">
        <v>14.25</v>
      </c>
      <c r="P418" s="54"/>
      <c r="Q418" s="58"/>
      <c r="R418" s="58"/>
    </row>
    <row r="419" spans="2:18" ht="14.1" customHeight="1" x14ac:dyDescent="0.3">
      <c r="B419" s="55" t="s">
        <v>30</v>
      </c>
      <c r="C419" s="17" t="s">
        <v>434</v>
      </c>
      <c r="D419" s="51" t="s">
        <v>437</v>
      </c>
      <c r="E419" s="17" t="s">
        <v>20</v>
      </c>
      <c r="F419" s="51">
        <v>2022</v>
      </c>
      <c r="G419" s="27" t="s">
        <v>41</v>
      </c>
      <c r="H419" s="19"/>
      <c r="I419" s="19"/>
      <c r="J419" s="20">
        <f t="shared" si="28"/>
        <v>0</v>
      </c>
      <c r="K419" s="50"/>
      <c r="L419" s="58"/>
      <c r="M419" s="54"/>
      <c r="N419" s="54"/>
      <c r="O419" s="54">
        <v>15.4</v>
      </c>
      <c r="P419" s="54"/>
      <c r="Q419" s="58"/>
      <c r="R419" s="58"/>
    </row>
    <row r="420" spans="2:18" ht="14.1" customHeight="1" x14ac:dyDescent="0.3">
      <c r="B420" s="55" t="s">
        <v>30</v>
      </c>
      <c r="C420" s="17" t="s">
        <v>430</v>
      </c>
      <c r="D420" s="51" t="s">
        <v>438</v>
      </c>
      <c r="E420" s="17" t="s">
        <v>20</v>
      </c>
      <c r="F420" s="51">
        <v>2022</v>
      </c>
      <c r="G420" s="27" t="s">
        <v>41</v>
      </c>
      <c r="H420" s="19"/>
      <c r="I420" s="19"/>
      <c r="J420" s="20">
        <f t="shared" si="28"/>
        <v>0</v>
      </c>
      <c r="K420" s="50"/>
      <c r="L420" s="58"/>
      <c r="M420" s="54"/>
      <c r="N420" s="54"/>
      <c r="O420" s="54">
        <v>15.65</v>
      </c>
      <c r="P420" s="54"/>
      <c r="Q420" s="58"/>
      <c r="R420" s="58"/>
    </row>
    <row r="421" spans="2:18" ht="14.1" customHeight="1" x14ac:dyDescent="0.3">
      <c r="B421" s="55" t="s">
        <v>30</v>
      </c>
      <c r="C421" s="17" t="s">
        <v>439</v>
      </c>
      <c r="D421" s="51" t="s">
        <v>440</v>
      </c>
      <c r="E421" s="17" t="s">
        <v>20</v>
      </c>
      <c r="F421" s="51">
        <v>2018</v>
      </c>
      <c r="G421" s="27" t="s">
        <v>41</v>
      </c>
      <c r="H421" s="19"/>
      <c r="I421" s="19"/>
      <c r="J421" s="20">
        <f t="shared" si="28"/>
        <v>0</v>
      </c>
      <c r="K421" s="50"/>
      <c r="L421" s="58"/>
      <c r="M421" s="54"/>
      <c r="N421" s="54"/>
      <c r="O421" s="54">
        <v>58.85</v>
      </c>
      <c r="P421" s="54"/>
      <c r="Q421" s="58"/>
      <c r="R421" s="58"/>
    </row>
    <row r="422" spans="2:18" ht="23.1" customHeight="1" x14ac:dyDescent="0.45">
      <c r="B422" s="22">
        <v>40</v>
      </c>
      <c r="C422" s="23" t="s">
        <v>441</v>
      </c>
      <c r="D422" s="91"/>
      <c r="E422" s="89"/>
      <c r="F422" s="90"/>
      <c r="G422" s="89"/>
      <c r="H422" s="88" cm="1">
        <f t="array" ref="H422">SUM(H423:H479+H479+H477+H475+H463+H455+H441+H435)</f>
        <v>0</v>
      </c>
      <c r="I422" s="88" cm="1">
        <f t="array" ref="I422">SUM(I423:I479+I479+I477+I475+I463+I455+I441+I435)</f>
        <v>0</v>
      </c>
      <c r="J422" s="87"/>
      <c r="K422" s="50"/>
      <c r="L422" s="58"/>
      <c r="M422" s="54"/>
      <c r="N422" s="54"/>
      <c r="O422" s="59">
        <v>0</v>
      </c>
      <c r="P422" s="54"/>
      <c r="Q422" s="58"/>
      <c r="R422" s="58"/>
    </row>
    <row r="423" spans="2:18" ht="16.2" x14ac:dyDescent="0.35">
      <c r="B423" s="16"/>
      <c r="C423" s="78" t="s">
        <v>442</v>
      </c>
      <c r="D423" s="86"/>
      <c r="E423" s="85"/>
      <c r="F423" s="86"/>
      <c r="G423" s="85"/>
      <c r="H423" s="84"/>
      <c r="I423" s="84"/>
      <c r="J423" s="83"/>
      <c r="K423" s="50"/>
      <c r="L423" s="58"/>
      <c r="M423" s="54"/>
      <c r="N423" s="54"/>
      <c r="O423" s="54"/>
      <c r="P423" s="54"/>
      <c r="Q423" s="58"/>
      <c r="R423" s="58"/>
    </row>
    <row r="424" spans="2:18" ht="14.1" customHeight="1" x14ac:dyDescent="0.3">
      <c r="B424" s="55"/>
      <c r="C424" s="17" t="s">
        <v>443</v>
      </c>
      <c r="D424" s="51" t="s">
        <v>444</v>
      </c>
      <c r="E424" s="17" t="s">
        <v>20</v>
      </c>
      <c r="F424" s="51">
        <v>2023</v>
      </c>
      <c r="G424" s="27" t="s">
        <v>17</v>
      </c>
      <c r="H424" s="19"/>
      <c r="I424" s="19"/>
      <c r="J424" s="20">
        <f>H424*O424</f>
        <v>0</v>
      </c>
      <c r="K424" s="50"/>
      <c r="L424" s="58"/>
      <c r="M424" s="54"/>
      <c r="N424" s="54"/>
      <c r="O424" s="54">
        <v>17.05</v>
      </c>
      <c r="P424" s="54"/>
      <c r="Q424" s="58"/>
      <c r="R424" s="58"/>
    </row>
    <row r="425" spans="2:18" ht="16.2" x14ac:dyDescent="0.35">
      <c r="B425" s="16"/>
      <c r="C425" s="78" t="s">
        <v>445</v>
      </c>
      <c r="D425" s="18"/>
      <c r="E425" s="17"/>
      <c r="F425" s="18"/>
      <c r="G425" s="17"/>
      <c r="H425" s="41"/>
      <c r="I425" s="41"/>
      <c r="J425" s="42"/>
      <c r="K425" s="50"/>
      <c r="L425" s="58"/>
      <c r="M425" s="54"/>
      <c r="N425" s="54"/>
      <c r="O425" s="54"/>
      <c r="P425" s="54"/>
      <c r="Q425" s="58"/>
      <c r="R425" s="58"/>
    </row>
    <row r="426" spans="2:18" ht="14.1" customHeight="1" x14ac:dyDescent="0.3">
      <c r="B426" s="55"/>
      <c r="C426" s="17" t="s">
        <v>446</v>
      </c>
      <c r="D426" s="51" t="s">
        <v>447</v>
      </c>
      <c r="E426" s="17" t="s">
        <v>20</v>
      </c>
      <c r="F426" s="51">
        <v>2023</v>
      </c>
      <c r="G426" s="27" t="s">
        <v>17</v>
      </c>
      <c r="H426" s="19"/>
      <c r="I426" s="19"/>
      <c r="J426" s="20">
        <f t="shared" ref="J426:J432" si="29">H426*O426</f>
        <v>0</v>
      </c>
      <c r="K426" s="50"/>
      <c r="L426" s="58"/>
      <c r="M426" s="54"/>
      <c r="N426" s="54"/>
      <c r="O426" s="54">
        <v>25.8</v>
      </c>
      <c r="P426" s="54"/>
      <c r="Q426" s="58"/>
      <c r="R426" s="58"/>
    </row>
    <row r="427" spans="2:18" ht="14.1" customHeight="1" x14ac:dyDescent="0.3">
      <c r="B427" s="55"/>
      <c r="C427" s="17" t="s">
        <v>448</v>
      </c>
      <c r="D427" s="51" t="s">
        <v>30</v>
      </c>
      <c r="E427" s="17" t="s">
        <v>20</v>
      </c>
      <c r="F427" s="51" t="s">
        <v>95</v>
      </c>
      <c r="G427" s="27" t="s">
        <v>17</v>
      </c>
      <c r="H427" s="19"/>
      <c r="I427" s="19"/>
      <c r="J427" s="20">
        <f t="shared" si="29"/>
        <v>0</v>
      </c>
      <c r="K427" s="50"/>
      <c r="L427" s="58"/>
      <c r="M427" s="54"/>
      <c r="N427" s="54"/>
      <c r="O427" s="54">
        <v>20.950000000000003</v>
      </c>
      <c r="P427" s="54"/>
      <c r="Q427" s="58"/>
      <c r="R427" s="58"/>
    </row>
    <row r="428" spans="2:18" ht="14.1" customHeight="1" x14ac:dyDescent="0.3">
      <c r="B428" s="55"/>
      <c r="C428" s="17" t="s">
        <v>448</v>
      </c>
      <c r="D428" s="51" t="s">
        <v>449</v>
      </c>
      <c r="E428" s="17" t="s">
        <v>20</v>
      </c>
      <c r="F428" s="51">
        <v>2023</v>
      </c>
      <c r="G428" s="27" t="s">
        <v>17</v>
      </c>
      <c r="H428" s="19"/>
      <c r="I428" s="19"/>
      <c r="J428" s="20">
        <f t="shared" si="29"/>
        <v>0</v>
      </c>
      <c r="K428" s="50"/>
      <c r="L428" s="58"/>
      <c r="M428" s="54"/>
      <c r="N428" s="54"/>
      <c r="O428" s="54">
        <v>23.05</v>
      </c>
      <c r="P428" s="54"/>
      <c r="Q428" s="58"/>
      <c r="R428" s="58"/>
    </row>
    <row r="429" spans="2:18" ht="14.1" customHeight="1" x14ac:dyDescent="0.3">
      <c r="B429" s="55"/>
      <c r="C429" s="17" t="s">
        <v>450</v>
      </c>
      <c r="D429" s="51" t="s">
        <v>451</v>
      </c>
      <c r="E429" s="17" t="s">
        <v>20</v>
      </c>
      <c r="F429" s="51" t="s">
        <v>95</v>
      </c>
      <c r="G429" s="27" t="s">
        <v>17</v>
      </c>
      <c r="H429" s="19"/>
      <c r="I429" s="19"/>
      <c r="J429" s="20">
        <f t="shared" si="29"/>
        <v>0</v>
      </c>
      <c r="K429" s="50"/>
      <c r="L429" s="58"/>
      <c r="M429" s="54"/>
      <c r="N429" s="54"/>
      <c r="O429" s="54">
        <v>23.35</v>
      </c>
      <c r="P429" s="54"/>
      <c r="Q429" s="58"/>
      <c r="R429" s="58"/>
    </row>
    <row r="430" spans="2:18" ht="14.1" customHeight="1" x14ac:dyDescent="0.3">
      <c r="B430" s="55"/>
      <c r="C430" s="17" t="s">
        <v>453</v>
      </c>
      <c r="D430" s="51" t="s">
        <v>454</v>
      </c>
      <c r="E430" s="17" t="s">
        <v>20</v>
      </c>
      <c r="F430" s="51">
        <v>2022</v>
      </c>
      <c r="G430" s="27" t="s">
        <v>17</v>
      </c>
      <c r="H430" s="19"/>
      <c r="I430" s="19"/>
      <c r="J430" s="20">
        <f t="shared" si="29"/>
        <v>0</v>
      </c>
      <c r="K430" s="50"/>
      <c r="L430" s="58"/>
      <c r="M430" s="54"/>
      <c r="N430" s="54"/>
      <c r="O430" s="54">
        <v>33.15</v>
      </c>
      <c r="P430" s="54"/>
      <c r="Q430" s="58"/>
      <c r="R430" s="58"/>
    </row>
    <row r="431" spans="2:18" ht="14.1" customHeight="1" x14ac:dyDescent="0.3">
      <c r="B431" s="55"/>
      <c r="C431" s="17" t="s">
        <v>455</v>
      </c>
      <c r="D431" s="51" t="s">
        <v>456</v>
      </c>
      <c r="E431" s="17" t="s">
        <v>20</v>
      </c>
      <c r="F431" s="51">
        <v>2023</v>
      </c>
      <c r="G431" s="27" t="s">
        <v>17</v>
      </c>
      <c r="H431" s="19"/>
      <c r="I431" s="19"/>
      <c r="J431" s="20">
        <f t="shared" si="29"/>
        <v>0</v>
      </c>
      <c r="K431" s="50"/>
      <c r="L431" s="58"/>
      <c r="M431" s="54"/>
      <c r="N431" s="54"/>
      <c r="O431" s="54">
        <v>47.1</v>
      </c>
      <c r="P431" s="54"/>
      <c r="Q431" s="58"/>
      <c r="R431" s="58"/>
    </row>
    <row r="432" spans="2:18" ht="14.1" customHeight="1" x14ac:dyDescent="0.3">
      <c r="B432" s="55"/>
      <c r="C432" s="17" t="s">
        <v>457</v>
      </c>
      <c r="D432" s="51" t="s">
        <v>458</v>
      </c>
      <c r="E432" s="17" t="s">
        <v>20</v>
      </c>
      <c r="F432" s="51">
        <v>2023</v>
      </c>
      <c r="G432" s="27" t="s">
        <v>17</v>
      </c>
      <c r="H432" s="19"/>
      <c r="I432" s="19"/>
      <c r="J432" s="20">
        <f t="shared" si="29"/>
        <v>0</v>
      </c>
      <c r="K432" s="50"/>
      <c r="L432" s="58"/>
      <c r="M432" s="54"/>
      <c r="N432" s="54"/>
      <c r="O432" s="54">
        <v>51.1</v>
      </c>
      <c r="P432" s="54"/>
      <c r="Q432" s="58"/>
      <c r="R432" s="58"/>
    </row>
    <row r="433" spans="2:18" ht="16.2" x14ac:dyDescent="0.35">
      <c r="B433" s="16"/>
      <c r="C433" s="78" t="s">
        <v>459</v>
      </c>
      <c r="D433" s="18"/>
      <c r="E433" s="17"/>
      <c r="F433" s="18"/>
      <c r="G433" s="17"/>
      <c r="H433" s="41"/>
      <c r="I433" s="41"/>
      <c r="J433" s="42"/>
      <c r="K433" s="50"/>
      <c r="L433" s="58"/>
      <c r="M433" s="54"/>
      <c r="N433" s="54"/>
      <c r="O433" s="54"/>
      <c r="P433" s="54"/>
      <c r="Q433" s="58"/>
      <c r="R433" s="58"/>
    </row>
    <row r="434" spans="2:18" ht="14.1" customHeight="1" x14ac:dyDescent="0.3">
      <c r="B434" s="55"/>
      <c r="C434" s="17" t="s">
        <v>460</v>
      </c>
      <c r="D434" s="51" t="s">
        <v>461</v>
      </c>
      <c r="E434" s="17" t="s">
        <v>20</v>
      </c>
      <c r="F434" s="51">
        <v>2022</v>
      </c>
      <c r="G434" s="27" t="s">
        <v>17</v>
      </c>
      <c r="H434" s="19"/>
      <c r="I434" s="19"/>
      <c r="J434" s="20">
        <f>H434*O434</f>
        <v>0</v>
      </c>
      <c r="K434" s="50"/>
      <c r="L434" s="58"/>
      <c r="M434" s="54"/>
      <c r="N434" s="54"/>
      <c r="O434" s="54">
        <v>41.1</v>
      </c>
      <c r="P434" s="54"/>
      <c r="Q434" s="58"/>
      <c r="R434" s="58"/>
    </row>
    <row r="435" spans="2:18" ht="14.1" customHeight="1" x14ac:dyDescent="0.3">
      <c r="B435" s="55"/>
      <c r="C435" s="17" t="s">
        <v>460</v>
      </c>
      <c r="D435" s="51" t="s">
        <v>462</v>
      </c>
      <c r="E435" s="17" t="s">
        <v>463</v>
      </c>
      <c r="F435" s="51">
        <v>2023</v>
      </c>
      <c r="G435" s="27" t="s">
        <v>17</v>
      </c>
      <c r="H435" s="19"/>
      <c r="I435" s="19"/>
      <c r="J435" s="20">
        <f>H435*O435</f>
        <v>0</v>
      </c>
      <c r="K435" s="50"/>
      <c r="L435" s="58"/>
      <c r="M435" s="54"/>
      <c r="N435" s="54"/>
      <c r="O435" s="54">
        <v>85.65</v>
      </c>
      <c r="P435" s="54"/>
      <c r="Q435" s="58"/>
      <c r="R435" s="58"/>
    </row>
    <row r="436" spans="2:18" ht="14.1" customHeight="1" x14ac:dyDescent="0.3">
      <c r="B436" s="55"/>
      <c r="C436" s="17" t="s">
        <v>464</v>
      </c>
      <c r="D436" s="51" t="s">
        <v>465</v>
      </c>
      <c r="E436" s="17" t="s">
        <v>20</v>
      </c>
      <c r="F436" s="51">
        <v>2020</v>
      </c>
      <c r="G436" s="27" t="s">
        <v>17</v>
      </c>
      <c r="H436" s="19"/>
      <c r="I436" s="19"/>
      <c r="J436" s="20">
        <f>H436*O436</f>
        <v>0</v>
      </c>
      <c r="K436" s="50"/>
      <c r="L436" s="58"/>
      <c r="M436" s="54"/>
      <c r="N436" s="54"/>
      <c r="O436" s="54">
        <v>38.550000000000004</v>
      </c>
      <c r="P436" s="54"/>
      <c r="Q436" s="58"/>
      <c r="R436" s="58"/>
    </row>
    <row r="437" spans="2:18" ht="14.1" customHeight="1" x14ac:dyDescent="0.3">
      <c r="B437" s="55"/>
      <c r="C437" s="17" t="s">
        <v>466</v>
      </c>
      <c r="D437" s="51" t="s">
        <v>467</v>
      </c>
      <c r="E437" s="17" t="s">
        <v>20</v>
      </c>
      <c r="F437" s="51">
        <v>2022</v>
      </c>
      <c r="G437" s="27" t="s">
        <v>17</v>
      </c>
      <c r="H437" s="19"/>
      <c r="I437" s="19"/>
      <c r="J437" s="20">
        <f>H437*O437</f>
        <v>0</v>
      </c>
      <c r="K437" s="50"/>
      <c r="L437" s="58"/>
      <c r="M437" s="54"/>
      <c r="N437" s="54"/>
      <c r="O437" s="54">
        <v>69.7</v>
      </c>
      <c r="P437" s="54"/>
      <c r="Q437" s="58"/>
      <c r="R437" s="58"/>
    </row>
    <row r="438" spans="2:18" ht="14.1" customHeight="1" x14ac:dyDescent="0.3">
      <c r="B438" s="55"/>
      <c r="C438" s="17" t="s">
        <v>468</v>
      </c>
      <c r="D438" s="51" t="s">
        <v>469</v>
      </c>
      <c r="E438" s="17" t="s">
        <v>20</v>
      </c>
      <c r="F438" s="51">
        <v>2021</v>
      </c>
      <c r="G438" s="27" t="s">
        <v>17</v>
      </c>
      <c r="H438" s="19"/>
      <c r="I438" s="19"/>
      <c r="J438" s="20">
        <f>H438*O438</f>
        <v>0</v>
      </c>
      <c r="K438" s="50"/>
      <c r="L438" s="58"/>
      <c r="M438" s="54"/>
      <c r="N438" s="54"/>
      <c r="O438" s="54">
        <v>74.350000000000009</v>
      </c>
      <c r="P438" s="54"/>
      <c r="Q438" s="58"/>
      <c r="R438" s="58"/>
    </row>
    <row r="439" spans="2:18" ht="16.2" x14ac:dyDescent="0.35">
      <c r="B439" s="16"/>
      <c r="C439" s="78" t="s">
        <v>470</v>
      </c>
      <c r="D439" s="18"/>
      <c r="E439" s="17"/>
      <c r="F439" s="18"/>
      <c r="G439" s="17"/>
      <c r="H439" s="41"/>
      <c r="I439" s="41"/>
      <c r="J439" s="42"/>
      <c r="K439" s="50"/>
      <c r="L439" s="58"/>
      <c r="M439" s="54"/>
      <c r="N439" s="54"/>
      <c r="O439" s="54"/>
      <c r="P439" s="54"/>
      <c r="Q439" s="58"/>
      <c r="R439" s="58"/>
    </row>
    <row r="440" spans="2:18" ht="14.1" customHeight="1" x14ac:dyDescent="0.3">
      <c r="B440" s="55"/>
      <c r="C440" s="17" t="s">
        <v>471</v>
      </c>
      <c r="D440" s="51" t="s">
        <v>30</v>
      </c>
      <c r="E440" s="17" t="s">
        <v>20</v>
      </c>
      <c r="F440" s="51">
        <v>2022</v>
      </c>
      <c r="G440" s="27" t="s">
        <v>17</v>
      </c>
      <c r="H440" s="19"/>
      <c r="I440" s="75"/>
      <c r="J440" s="20">
        <f>(IF(I440=5%,(H440*O440)*0.95,H440*O440))</f>
        <v>0</v>
      </c>
      <c r="K440" s="50"/>
      <c r="L440" s="58"/>
      <c r="M440" s="54"/>
      <c r="N440" s="54"/>
      <c r="O440" s="54">
        <v>120.80000000000001</v>
      </c>
      <c r="P440" s="54"/>
      <c r="Q440" s="58"/>
      <c r="R440" s="58"/>
    </row>
    <row r="441" spans="2:18" ht="14.1" customHeight="1" x14ac:dyDescent="0.3">
      <c r="B441" s="55"/>
      <c r="C441" s="17" t="s">
        <v>471</v>
      </c>
      <c r="D441" s="51" t="s">
        <v>30</v>
      </c>
      <c r="E441" s="17" t="s">
        <v>463</v>
      </c>
      <c r="F441" s="51">
        <v>2022</v>
      </c>
      <c r="G441" s="27" t="s">
        <v>17</v>
      </c>
      <c r="H441" s="19"/>
      <c r="I441" s="19"/>
      <c r="J441" s="20">
        <f>H441*O441</f>
        <v>0</v>
      </c>
      <c r="K441" s="50"/>
      <c r="L441" s="58"/>
      <c r="M441" s="54"/>
      <c r="N441" s="54"/>
      <c r="O441" s="54">
        <v>255.25</v>
      </c>
      <c r="P441" s="54"/>
      <c r="Q441" s="58"/>
      <c r="R441" s="58"/>
    </row>
    <row r="442" spans="2:18" ht="16.2" x14ac:dyDescent="0.35">
      <c r="B442" s="16"/>
      <c r="C442" s="78" t="s">
        <v>472</v>
      </c>
      <c r="D442" s="18"/>
      <c r="E442" s="17"/>
      <c r="F442" s="18"/>
      <c r="G442" s="17"/>
      <c r="H442" s="41"/>
      <c r="I442" s="41"/>
      <c r="J442" s="42"/>
      <c r="K442" s="50"/>
      <c r="L442" s="58"/>
      <c r="M442" s="54"/>
      <c r="N442" s="54"/>
      <c r="O442" s="54"/>
      <c r="P442" s="54"/>
      <c r="Q442" s="58"/>
      <c r="R442" s="58"/>
    </row>
    <row r="443" spans="2:18" ht="14.1" customHeight="1" x14ac:dyDescent="0.3">
      <c r="B443" s="55"/>
      <c r="C443" s="17" t="s">
        <v>473</v>
      </c>
      <c r="D443" s="51" t="s">
        <v>474</v>
      </c>
      <c r="E443" s="17" t="s">
        <v>20</v>
      </c>
      <c r="F443" s="51">
        <v>2022</v>
      </c>
      <c r="G443" s="27" t="s">
        <v>41</v>
      </c>
      <c r="H443" s="19"/>
      <c r="I443" s="19"/>
      <c r="J443" s="20">
        <f>H443*O443</f>
        <v>0</v>
      </c>
      <c r="K443" s="50"/>
      <c r="L443" s="58"/>
      <c r="M443" s="54"/>
      <c r="N443" s="54"/>
      <c r="O443" s="54">
        <v>15.5</v>
      </c>
      <c r="P443" s="54"/>
      <c r="Q443" s="58"/>
      <c r="R443" s="58"/>
    </row>
    <row r="444" spans="2:18" ht="16.2" x14ac:dyDescent="0.35">
      <c r="B444" s="16"/>
      <c r="C444" s="78" t="s">
        <v>475</v>
      </c>
      <c r="D444" s="18"/>
      <c r="E444" s="17"/>
      <c r="F444" s="18"/>
      <c r="G444" s="17"/>
      <c r="H444" s="41"/>
      <c r="I444" s="41"/>
      <c r="J444" s="42"/>
      <c r="K444" s="50"/>
      <c r="L444" s="58"/>
      <c r="M444" s="54"/>
      <c r="N444" s="54"/>
      <c r="O444" s="54"/>
      <c r="P444" s="54"/>
      <c r="Q444" s="58"/>
      <c r="R444" s="58"/>
    </row>
    <row r="445" spans="2:18" ht="14.1" customHeight="1" x14ac:dyDescent="0.3">
      <c r="B445" s="55"/>
      <c r="C445" s="17" t="s">
        <v>476</v>
      </c>
      <c r="D445" s="51" t="s">
        <v>477</v>
      </c>
      <c r="E445" s="17" t="s">
        <v>20</v>
      </c>
      <c r="F445" s="51">
        <v>2022</v>
      </c>
      <c r="G445" s="27" t="s">
        <v>41</v>
      </c>
      <c r="H445" s="19"/>
      <c r="I445" s="19"/>
      <c r="J445" s="20">
        <f t="shared" ref="J445:J460" si="30">H445*O445</f>
        <v>0</v>
      </c>
      <c r="K445" s="50"/>
      <c r="L445" s="58"/>
      <c r="M445" s="54"/>
      <c r="N445" s="54"/>
      <c r="O445" s="54">
        <v>17.400000000000002</v>
      </c>
      <c r="P445" s="54"/>
      <c r="Q445" s="58"/>
      <c r="R445" s="58"/>
    </row>
    <row r="446" spans="2:18" ht="14.1" customHeight="1" x14ac:dyDescent="0.3">
      <c r="B446" s="55"/>
      <c r="C446" s="17" t="s">
        <v>478</v>
      </c>
      <c r="D446" s="51" t="s">
        <v>30</v>
      </c>
      <c r="E446" s="17" t="s">
        <v>20</v>
      </c>
      <c r="F446" s="51" t="s">
        <v>95</v>
      </c>
      <c r="G446" s="27" t="s">
        <v>41</v>
      </c>
      <c r="H446" s="19"/>
      <c r="I446" s="19"/>
      <c r="J446" s="20">
        <f t="shared" si="30"/>
        <v>0</v>
      </c>
      <c r="K446" s="50"/>
      <c r="L446" s="58"/>
      <c r="M446" s="54"/>
      <c r="N446" s="54"/>
      <c r="O446" s="54">
        <v>18.3</v>
      </c>
      <c r="P446" s="54"/>
      <c r="Q446" s="58"/>
      <c r="R446" s="58"/>
    </row>
    <row r="447" spans="2:18" ht="14.1" customHeight="1" x14ac:dyDescent="0.3">
      <c r="B447" s="55"/>
      <c r="C447" s="17" t="s">
        <v>448</v>
      </c>
      <c r="D447" s="51" t="s">
        <v>30</v>
      </c>
      <c r="E447" s="17" t="s">
        <v>20</v>
      </c>
      <c r="F447" s="51">
        <v>2022</v>
      </c>
      <c r="G447" s="27" t="s">
        <v>41</v>
      </c>
      <c r="H447" s="19"/>
      <c r="I447" s="19"/>
      <c r="J447" s="20">
        <f t="shared" si="30"/>
        <v>0</v>
      </c>
      <c r="K447" s="50"/>
      <c r="L447" s="58"/>
      <c r="M447" s="54"/>
      <c r="N447" s="54"/>
      <c r="O447" s="54">
        <v>18.55</v>
      </c>
      <c r="P447" s="54"/>
      <c r="Q447" s="58"/>
      <c r="R447" s="58"/>
    </row>
    <row r="448" spans="2:18" ht="14.1" customHeight="1" x14ac:dyDescent="0.3">
      <c r="B448" s="55"/>
      <c r="C448" s="17" t="s">
        <v>448</v>
      </c>
      <c r="D448" s="51" t="s">
        <v>449</v>
      </c>
      <c r="E448" s="17" t="s">
        <v>20</v>
      </c>
      <c r="F448" s="51">
        <v>2022</v>
      </c>
      <c r="G448" s="27" t="s">
        <v>41</v>
      </c>
      <c r="H448" s="19"/>
      <c r="I448" s="19"/>
      <c r="J448" s="20">
        <f t="shared" si="30"/>
        <v>0</v>
      </c>
      <c r="K448" s="50"/>
      <c r="L448" s="58"/>
      <c r="M448" s="54"/>
      <c r="N448" s="54"/>
      <c r="O448" s="54">
        <v>20.75</v>
      </c>
      <c r="P448" s="54"/>
      <c r="Q448" s="58"/>
      <c r="R448" s="58"/>
    </row>
    <row r="449" spans="2:18" ht="14.1" customHeight="1" x14ac:dyDescent="0.3">
      <c r="B449" s="55"/>
      <c r="C449" s="17" t="s">
        <v>450</v>
      </c>
      <c r="D449" s="51" t="s">
        <v>479</v>
      </c>
      <c r="E449" s="17" t="s">
        <v>20</v>
      </c>
      <c r="F449" s="51">
        <v>2023</v>
      </c>
      <c r="G449" s="27" t="s">
        <v>41</v>
      </c>
      <c r="H449" s="19"/>
      <c r="I449" s="19"/>
      <c r="J449" s="20">
        <f t="shared" si="30"/>
        <v>0</v>
      </c>
      <c r="K449" s="50"/>
      <c r="L449" s="58"/>
      <c r="M449" s="54"/>
      <c r="N449" s="54"/>
      <c r="O449" s="54">
        <v>20.200000000000003</v>
      </c>
      <c r="P449" s="54"/>
      <c r="Q449" s="58"/>
      <c r="R449" s="58"/>
    </row>
    <row r="450" spans="2:18" ht="14.1" customHeight="1" x14ac:dyDescent="0.3">
      <c r="B450" s="55"/>
      <c r="C450" s="17" t="s">
        <v>480</v>
      </c>
      <c r="D450" s="51" t="s">
        <v>481</v>
      </c>
      <c r="E450" s="17" t="s">
        <v>20</v>
      </c>
      <c r="F450" s="51">
        <v>2022</v>
      </c>
      <c r="G450" s="27" t="s">
        <v>41</v>
      </c>
      <c r="H450" s="19"/>
      <c r="I450" s="19"/>
      <c r="J450" s="20">
        <f t="shared" si="30"/>
        <v>0</v>
      </c>
      <c r="K450" s="50"/>
      <c r="L450" s="58"/>
      <c r="M450" s="54"/>
      <c r="N450" s="54"/>
      <c r="O450" s="54">
        <v>20.3</v>
      </c>
      <c r="P450" s="54"/>
      <c r="Q450" s="58"/>
      <c r="R450" s="58"/>
    </row>
    <row r="451" spans="2:18" ht="14.1" customHeight="1" x14ac:dyDescent="0.3">
      <c r="B451" s="55"/>
      <c r="C451" s="17" t="s">
        <v>401</v>
      </c>
      <c r="D451" s="51" t="s">
        <v>482</v>
      </c>
      <c r="E451" s="17" t="s">
        <v>20</v>
      </c>
      <c r="F451" s="51">
        <v>2023</v>
      </c>
      <c r="G451" s="27" t="s">
        <v>41</v>
      </c>
      <c r="H451" s="19"/>
      <c r="I451" s="19"/>
      <c r="J451" s="20">
        <f t="shared" si="30"/>
        <v>0</v>
      </c>
      <c r="K451" s="50"/>
      <c r="L451" s="58"/>
      <c r="M451" s="54"/>
      <c r="N451" s="54"/>
      <c r="O451" s="54">
        <v>23.450000000000003</v>
      </c>
      <c r="P451" s="54"/>
      <c r="Q451" s="58"/>
      <c r="R451" s="58"/>
    </row>
    <row r="452" spans="2:18" ht="14.1" customHeight="1" x14ac:dyDescent="0.3">
      <c r="B452" s="55"/>
      <c r="C452" s="17" t="s">
        <v>483</v>
      </c>
      <c r="D452" s="51" t="s">
        <v>484</v>
      </c>
      <c r="E452" s="17" t="s">
        <v>20</v>
      </c>
      <c r="F452" s="51">
        <v>2023</v>
      </c>
      <c r="G452" s="27" t="s">
        <v>41</v>
      </c>
      <c r="H452" s="19"/>
      <c r="I452" s="19"/>
      <c r="J452" s="20">
        <f t="shared" si="30"/>
        <v>0</v>
      </c>
      <c r="K452" s="50"/>
      <c r="L452" s="58"/>
      <c r="M452" s="54"/>
      <c r="N452" s="54"/>
      <c r="O452" s="54">
        <v>29.05</v>
      </c>
      <c r="P452" s="54"/>
      <c r="Q452" s="58"/>
      <c r="R452" s="58"/>
    </row>
    <row r="453" spans="2:18" ht="14.1" customHeight="1" x14ac:dyDescent="0.3">
      <c r="B453" s="55"/>
      <c r="C453" s="17" t="s">
        <v>483</v>
      </c>
      <c r="D453" s="51" t="s">
        <v>485</v>
      </c>
      <c r="E453" s="17" t="s">
        <v>20</v>
      </c>
      <c r="F453" s="51" t="s">
        <v>452</v>
      </c>
      <c r="G453" s="27" t="s">
        <v>41</v>
      </c>
      <c r="H453" s="19"/>
      <c r="I453" s="19"/>
      <c r="J453" s="20">
        <f t="shared" si="30"/>
        <v>0</v>
      </c>
      <c r="K453" s="50"/>
      <c r="L453" s="58"/>
      <c r="M453" s="54"/>
      <c r="N453" s="54"/>
      <c r="O453" s="54">
        <v>30.3</v>
      </c>
      <c r="P453" s="54"/>
      <c r="Q453" s="58"/>
      <c r="R453" s="58"/>
    </row>
    <row r="454" spans="2:18" ht="14.1" customHeight="1" x14ac:dyDescent="0.3">
      <c r="B454" s="55"/>
      <c r="C454" s="17" t="s">
        <v>453</v>
      </c>
      <c r="D454" s="51" t="s">
        <v>486</v>
      </c>
      <c r="E454" s="17" t="s">
        <v>20</v>
      </c>
      <c r="F454" s="51">
        <v>2022</v>
      </c>
      <c r="G454" s="27" t="s">
        <v>41</v>
      </c>
      <c r="H454" s="19"/>
      <c r="I454" s="19"/>
      <c r="J454" s="20">
        <f t="shared" si="30"/>
        <v>0</v>
      </c>
      <c r="K454" s="50"/>
      <c r="L454" s="58"/>
      <c r="M454" s="54"/>
      <c r="N454" s="54"/>
      <c r="O454" s="54">
        <v>33.75</v>
      </c>
      <c r="P454" s="54"/>
      <c r="Q454" s="58"/>
      <c r="R454" s="58"/>
    </row>
    <row r="455" spans="2:18" ht="14.1" customHeight="1" x14ac:dyDescent="0.3">
      <c r="B455" s="55"/>
      <c r="C455" s="17" t="s">
        <v>453</v>
      </c>
      <c r="D455" s="51" t="s">
        <v>486</v>
      </c>
      <c r="E455" s="17" t="s">
        <v>18</v>
      </c>
      <c r="F455" s="51">
        <v>2020</v>
      </c>
      <c r="G455" s="27" t="s">
        <v>41</v>
      </c>
      <c r="H455" s="19"/>
      <c r="I455" s="19"/>
      <c r="J455" s="20">
        <f t="shared" si="30"/>
        <v>0</v>
      </c>
      <c r="K455" s="50"/>
      <c r="L455" s="58"/>
      <c r="M455" s="54"/>
      <c r="N455" s="54"/>
      <c r="O455" s="54">
        <v>74.25</v>
      </c>
      <c r="P455" s="54"/>
      <c r="Q455" s="58"/>
      <c r="R455" s="58"/>
    </row>
    <row r="456" spans="2:18" ht="14.1" customHeight="1" x14ac:dyDescent="0.3">
      <c r="B456" s="55"/>
      <c r="C456" s="17" t="s">
        <v>487</v>
      </c>
      <c r="D456" s="51" t="s">
        <v>488</v>
      </c>
      <c r="E456" s="17" t="s">
        <v>20</v>
      </c>
      <c r="F456" s="51">
        <v>2022</v>
      </c>
      <c r="G456" s="27" t="s">
        <v>41</v>
      </c>
      <c r="H456" s="19"/>
      <c r="I456" s="19"/>
      <c r="J456" s="20">
        <f t="shared" si="30"/>
        <v>0</v>
      </c>
      <c r="K456" s="50"/>
      <c r="L456" s="58"/>
      <c r="M456" s="54"/>
      <c r="N456" s="54"/>
      <c r="O456" s="54">
        <v>37.800000000000004</v>
      </c>
      <c r="P456" s="54"/>
      <c r="Q456" s="58"/>
      <c r="R456" s="58"/>
    </row>
    <row r="457" spans="2:18" ht="14.1" customHeight="1" x14ac:dyDescent="0.3">
      <c r="B457" s="55"/>
      <c r="C457" s="17" t="s">
        <v>489</v>
      </c>
      <c r="D457" s="51" t="s">
        <v>490</v>
      </c>
      <c r="E457" s="17" t="s">
        <v>20</v>
      </c>
      <c r="F457" s="51">
        <v>2022</v>
      </c>
      <c r="G457" s="27" t="s">
        <v>41</v>
      </c>
      <c r="H457" s="19"/>
      <c r="I457" s="19"/>
      <c r="J457" s="20">
        <f t="shared" si="30"/>
        <v>0</v>
      </c>
      <c r="K457" s="50"/>
      <c r="L457" s="58"/>
      <c r="M457" s="54"/>
      <c r="N457" s="54"/>
      <c r="O457" s="54">
        <v>37.800000000000004</v>
      </c>
      <c r="P457" s="54"/>
      <c r="Q457" s="58"/>
      <c r="R457" s="58"/>
    </row>
    <row r="458" spans="2:18" ht="14.1" customHeight="1" x14ac:dyDescent="0.3">
      <c r="B458" s="55"/>
      <c r="C458" s="17" t="s">
        <v>491</v>
      </c>
      <c r="D458" s="51" t="s">
        <v>492</v>
      </c>
      <c r="E458" s="17" t="s">
        <v>20</v>
      </c>
      <c r="F458" s="51" t="s">
        <v>452</v>
      </c>
      <c r="G458" s="27" t="s">
        <v>41</v>
      </c>
      <c r="H458" s="19"/>
      <c r="I458" s="19"/>
      <c r="J458" s="20">
        <f t="shared" si="30"/>
        <v>0</v>
      </c>
      <c r="K458" s="50"/>
      <c r="L458" s="58"/>
      <c r="M458" s="54"/>
      <c r="N458" s="54"/>
      <c r="O458" s="54">
        <v>36</v>
      </c>
      <c r="P458" s="54"/>
      <c r="Q458" s="58"/>
      <c r="R458" s="58"/>
    </row>
    <row r="459" spans="2:18" ht="14.1" customHeight="1" x14ac:dyDescent="0.3">
      <c r="B459" s="55"/>
      <c r="C459" s="17" t="s">
        <v>389</v>
      </c>
      <c r="D459" s="51" t="s">
        <v>30</v>
      </c>
      <c r="E459" s="17" t="s">
        <v>20</v>
      </c>
      <c r="F459" s="51">
        <v>2023</v>
      </c>
      <c r="G459" s="27" t="s">
        <v>41</v>
      </c>
      <c r="H459" s="19"/>
      <c r="I459" s="19"/>
      <c r="J459" s="20">
        <f t="shared" si="30"/>
        <v>0</v>
      </c>
      <c r="K459" s="50"/>
      <c r="L459" s="58"/>
      <c r="M459" s="54"/>
      <c r="N459" s="54"/>
      <c r="O459" s="54">
        <v>38.550000000000004</v>
      </c>
      <c r="P459" s="54"/>
      <c r="Q459" s="58"/>
      <c r="R459" s="58"/>
    </row>
    <row r="460" spans="2:18" ht="14.1" customHeight="1" x14ac:dyDescent="0.3">
      <c r="B460" s="55"/>
      <c r="C460" s="17" t="s">
        <v>493</v>
      </c>
      <c r="D460" s="51" t="s">
        <v>30</v>
      </c>
      <c r="E460" s="17" t="s">
        <v>20</v>
      </c>
      <c r="F460" s="51">
        <v>2022</v>
      </c>
      <c r="G460" s="27" t="s">
        <v>41</v>
      </c>
      <c r="H460" s="19"/>
      <c r="I460" s="19"/>
      <c r="J460" s="20">
        <f t="shared" si="30"/>
        <v>0</v>
      </c>
      <c r="K460" s="50"/>
      <c r="L460" s="58"/>
      <c r="M460" s="54"/>
      <c r="N460" s="54"/>
      <c r="O460" s="54">
        <v>59.7</v>
      </c>
      <c r="P460" s="54"/>
      <c r="Q460" s="58"/>
      <c r="R460" s="58"/>
    </row>
    <row r="461" spans="2:18" ht="16.2" x14ac:dyDescent="0.35">
      <c r="B461" s="16"/>
      <c r="C461" s="78" t="s">
        <v>494</v>
      </c>
      <c r="D461" s="18"/>
      <c r="E461" s="17"/>
      <c r="F461" s="18"/>
      <c r="G461" s="17"/>
      <c r="H461" s="41"/>
      <c r="I461" s="41"/>
      <c r="J461" s="42"/>
      <c r="K461" s="50"/>
      <c r="L461" s="58"/>
      <c r="M461" s="54"/>
      <c r="N461" s="54"/>
      <c r="O461" s="54"/>
      <c r="P461" s="54"/>
      <c r="Q461" s="58"/>
      <c r="R461" s="58"/>
    </row>
    <row r="462" spans="2:18" ht="14.1" customHeight="1" x14ac:dyDescent="0.3">
      <c r="B462" s="55"/>
      <c r="C462" s="17" t="s">
        <v>495</v>
      </c>
      <c r="D462" s="51" t="s">
        <v>496</v>
      </c>
      <c r="E462" s="17" t="s">
        <v>20</v>
      </c>
      <c r="F462" s="51">
        <v>2023</v>
      </c>
      <c r="G462" s="27" t="s">
        <v>41</v>
      </c>
      <c r="H462" s="19"/>
      <c r="I462" s="19"/>
      <c r="J462" s="20">
        <f t="shared" ref="J462:J470" si="31">H462*O462</f>
        <v>0</v>
      </c>
      <c r="K462" s="50"/>
      <c r="L462" s="58"/>
      <c r="M462" s="54"/>
      <c r="N462" s="54"/>
      <c r="O462" s="54">
        <v>22.200000000000003</v>
      </c>
      <c r="P462" s="54"/>
      <c r="Q462" s="58"/>
      <c r="R462" s="58"/>
    </row>
    <row r="463" spans="2:18" ht="14.1" customHeight="1" x14ac:dyDescent="0.3">
      <c r="B463" s="55"/>
      <c r="C463" s="17" t="s">
        <v>495</v>
      </c>
      <c r="D463" s="51" t="s">
        <v>496</v>
      </c>
      <c r="E463" s="17" t="s">
        <v>18</v>
      </c>
      <c r="F463" s="51">
        <v>2022</v>
      </c>
      <c r="G463" s="27" t="s">
        <v>41</v>
      </c>
      <c r="H463" s="19"/>
      <c r="I463" s="19"/>
      <c r="J463" s="20">
        <f t="shared" si="31"/>
        <v>0</v>
      </c>
      <c r="K463" s="50"/>
      <c r="L463" s="58"/>
      <c r="M463" s="54"/>
      <c r="N463" s="54"/>
      <c r="O463" s="54">
        <v>50.2</v>
      </c>
      <c r="P463" s="54"/>
      <c r="Q463" s="58"/>
      <c r="R463" s="58"/>
    </row>
    <row r="464" spans="2:18" ht="14.1" customHeight="1" x14ac:dyDescent="0.3">
      <c r="B464" s="55"/>
      <c r="C464" s="17" t="s">
        <v>495</v>
      </c>
      <c r="D464" s="51" t="s">
        <v>497</v>
      </c>
      <c r="E464" s="17" t="s">
        <v>20</v>
      </c>
      <c r="F464" s="51">
        <v>2021</v>
      </c>
      <c r="G464" s="27" t="s">
        <v>41</v>
      </c>
      <c r="H464" s="19"/>
      <c r="I464" s="19"/>
      <c r="J464" s="20">
        <f t="shared" si="31"/>
        <v>0</v>
      </c>
      <c r="K464" s="50"/>
      <c r="L464" s="58"/>
      <c r="M464" s="54"/>
      <c r="N464" s="54"/>
      <c r="O464" s="54">
        <v>25.25</v>
      </c>
      <c r="P464" s="54"/>
      <c r="Q464" s="58"/>
      <c r="R464" s="58"/>
    </row>
    <row r="465" spans="2:24" ht="14.1" customHeight="1" x14ac:dyDescent="0.3">
      <c r="B465" s="55"/>
      <c r="C465" s="17" t="s">
        <v>498</v>
      </c>
      <c r="D465" s="51" t="s">
        <v>499</v>
      </c>
      <c r="E465" s="17" t="s">
        <v>20</v>
      </c>
      <c r="F465" s="51">
        <v>2018</v>
      </c>
      <c r="G465" s="27" t="s">
        <v>41</v>
      </c>
      <c r="H465" s="19"/>
      <c r="I465" s="19"/>
      <c r="J465" s="20">
        <f t="shared" si="31"/>
        <v>0</v>
      </c>
      <c r="K465" s="50"/>
      <c r="L465" s="58"/>
      <c r="M465" s="54"/>
      <c r="N465" s="54"/>
      <c r="O465" s="54">
        <v>30.950000000000003</v>
      </c>
      <c r="P465" s="54"/>
      <c r="Q465" s="58"/>
      <c r="R465" s="58"/>
    </row>
    <row r="466" spans="2:24" ht="14.1" customHeight="1" x14ac:dyDescent="0.3">
      <c r="B466" s="55"/>
      <c r="C466" s="17" t="s">
        <v>464</v>
      </c>
      <c r="D466" s="51" t="s">
        <v>500</v>
      </c>
      <c r="E466" s="17" t="s">
        <v>20</v>
      </c>
      <c r="F466" s="51">
        <v>2020</v>
      </c>
      <c r="G466" s="27" t="s">
        <v>41</v>
      </c>
      <c r="H466" s="19"/>
      <c r="I466" s="19"/>
      <c r="J466" s="20">
        <f t="shared" si="31"/>
        <v>0</v>
      </c>
      <c r="K466" s="50"/>
      <c r="L466" s="58"/>
      <c r="M466" s="54"/>
      <c r="N466" s="54"/>
      <c r="O466" s="54">
        <v>32.200000000000003</v>
      </c>
      <c r="P466" s="54"/>
      <c r="Q466" s="58"/>
      <c r="R466" s="58"/>
    </row>
    <row r="467" spans="2:24" ht="14.1" customHeight="1" x14ac:dyDescent="0.3">
      <c r="B467" s="55"/>
      <c r="C467" s="17" t="s">
        <v>501</v>
      </c>
      <c r="D467" s="51" t="s">
        <v>502</v>
      </c>
      <c r="E467" s="17" t="s">
        <v>20</v>
      </c>
      <c r="F467" s="51">
        <v>2022</v>
      </c>
      <c r="G467" s="27" t="s">
        <v>41</v>
      </c>
      <c r="H467" s="19"/>
      <c r="I467" s="19"/>
      <c r="J467" s="20">
        <f t="shared" si="31"/>
        <v>0</v>
      </c>
      <c r="K467" s="50"/>
      <c r="L467" s="58"/>
      <c r="M467" s="54"/>
      <c r="N467" s="54"/>
      <c r="O467" s="54">
        <v>42.35</v>
      </c>
      <c r="P467" s="54"/>
      <c r="Q467" s="58"/>
      <c r="R467" s="58"/>
    </row>
    <row r="468" spans="2:24" ht="14.1" customHeight="1" x14ac:dyDescent="0.3">
      <c r="B468" s="55"/>
      <c r="C468" s="17" t="s">
        <v>503</v>
      </c>
      <c r="D468" s="51" t="s">
        <v>504</v>
      </c>
      <c r="E468" s="17" t="s">
        <v>20</v>
      </c>
      <c r="F468" s="51">
        <v>2022</v>
      </c>
      <c r="G468" s="27" t="s">
        <v>41</v>
      </c>
      <c r="H468" s="19"/>
      <c r="I468" s="19"/>
      <c r="J468" s="20">
        <f t="shared" si="31"/>
        <v>0</v>
      </c>
      <c r="K468" s="50"/>
      <c r="L468" s="58"/>
      <c r="M468" s="54"/>
      <c r="N468" s="54"/>
      <c r="O468" s="54">
        <v>53.75</v>
      </c>
      <c r="P468" s="54"/>
      <c r="Q468" s="58"/>
      <c r="R468" s="58"/>
    </row>
    <row r="469" spans="2:24" ht="14.1" customHeight="1" x14ac:dyDescent="0.3">
      <c r="B469" s="55"/>
      <c r="C469" s="17" t="s">
        <v>505</v>
      </c>
      <c r="D469" s="51" t="s">
        <v>506</v>
      </c>
      <c r="E469" s="17" t="s">
        <v>20</v>
      </c>
      <c r="F469" s="51">
        <v>2022</v>
      </c>
      <c r="G469" s="27" t="s">
        <v>41</v>
      </c>
      <c r="H469" s="19"/>
      <c r="I469" s="19"/>
      <c r="J469" s="20">
        <f t="shared" si="31"/>
        <v>0</v>
      </c>
      <c r="K469" s="50"/>
      <c r="L469" s="58"/>
      <c r="M469" s="54"/>
      <c r="N469" s="54"/>
      <c r="O469" s="54">
        <v>53.75</v>
      </c>
      <c r="P469" s="54"/>
      <c r="Q469" s="58"/>
      <c r="R469" s="58"/>
    </row>
    <row r="470" spans="2:24" ht="14.1" customHeight="1" x14ac:dyDescent="0.3">
      <c r="B470" s="55"/>
      <c r="C470" s="17" t="s">
        <v>507</v>
      </c>
      <c r="D470" s="51" t="s">
        <v>508</v>
      </c>
      <c r="E470" s="17" t="s">
        <v>20</v>
      </c>
      <c r="F470" s="51">
        <v>2021</v>
      </c>
      <c r="G470" s="27" t="s">
        <v>41</v>
      </c>
      <c r="H470" s="19"/>
      <c r="I470" s="19"/>
      <c r="J470" s="20">
        <f t="shared" si="31"/>
        <v>0</v>
      </c>
      <c r="K470" s="50"/>
      <c r="L470" s="58"/>
      <c r="M470" s="54"/>
      <c r="N470" s="54"/>
      <c r="O470" s="54">
        <v>93.600000000000009</v>
      </c>
      <c r="P470" s="54"/>
      <c r="Q470" s="58"/>
      <c r="R470" s="58"/>
    </row>
    <row r="471" spans="2:24" ht="16.2" x14ac:dyDescent="0.35">
      <c r="B471" s="16"/>
      <c r="C471" s="78" t="s">
        <v>509</v>
      </c>
      <c r="D471" s="18"/>
      <c r="E471" s="17"/>
      <c r="F471" s="18"/>
      <c r="G471" s="17"/>
      <c r="H471" s="41"/>
      <c r="I471" s="41"/>
      <c r="J471" s="42"/>
      <c r="K471" s="50"/>
      <c r="L471" s="58"/>
      <c r="M471" s="54"/>
      <c r="N471" s="54"/>
      <c r="O471" s="54"/>
      <c r="P471" s="54"/>
      <c r="Q471" s="58"/>
      <c r="R471" s="58"/>
    </row>
    <row r="472" spans="2:24" ht="14.1" customHeight="1" x14ac:dyDescent="0.3">
      <c r="B472" s="55"/>
      <c r="C472" s="17" t="s">
        <v>510</v>
      </c>
      <c r="D472" s="51" t="s">
        <v>511</v>
      </c>
      <c r="E472" s="17" t="s">
        <v>20</v>
      </c>
      <c r="F472" s="51">
        <v>2022</v>
      </c>
      <c r="G472" s="27" t="s">
        <v>41</v>
      </c>
      <c r="H472" s="19"/>
      <c r="I472" s="75"/>
      <c r="J472" s="20">
        <f>(IF(I472=5%,(H472*O472)*0.95,H472*O472))</f>
        <v>0</v>
      </c>
      <c r="K472" s="50"/>
      <c r="L472" s="58"/>
      <c r="M472" s="54"/>
      <c r="N472" s="54"/>
      <c r="O472" s="54">
        <v>65.75</v>
      </c>
      <c r="P472" s="54"/>
      <c r="Q472" s="58"/>
      <c r="R472" s="58"/>
    </row>
    <row r="473" spans="2:24" ht="14.1" customHeight="1" x14ac:dyDescent="0.3">
      <c r="B473" s="55"/>
      <c r="C473" s="17" t="s">
        <v>510</v>
      </c>
      <c r="D473" s="51" t="s">
        <v>512</v>
      </c>
      <c r="E473" s="17" t="s">
        <v>513</v>
      </c>
      <c r="F473" s="51">
        <v>2018</v>
      </c>
      <c r="G473" s="27" t="s">
        <v>41</v>
      </c>
      <c r="H473" s="19"/>
      <c r="I473" s="19"/>
      <c r="J473" s="20">
        <f t="shared" ref="J473:J479" si="32">H473*O473</f>
        <v>0</v>
      </c>
      <c r="K473" s="50"/>
      <c r="L473" s="58"/>
      <c r="M473" s="54"/>
      <c r="N473" s="54"/>
      <c r="O473" s="54">
        <v>74</v>
      </c>
      <c r="P473" s="54"/>
      <c r="Q473" s="58"/>
      <c r="R473" s="58"/>
    </row>
    <row r="474" spans="2:24" ht="14.1" customHeight="1" x14ac:dyDescent="0.3">
      <c r="B474" s="55"/>
      <c r="C474" s="17" t="s">
        <v>510</v>
      </c>
      <c r="D474" s="51" t="s">
        <v>514</v>
      </c>
      <c r="E474" s="17" t="s">
        <v>20</v>
      </c>
      <c r="F474" s="51">
        <v>2018</v>
      </c>
      <c r="G474" s="27" t="s">
        <v>41</v>
      </c>
      <c r="H474" s="19"/>
      <c r="I474" s="19"/>
      <c r="J474" s="20">
        <f t="shared" si="32"/>
        <v>0</v>
      </c>
      <c r="K474" s="50"/>
      <c r="L474" s="58"/>
      <c r="M474" s="54"/>
      <c r="N474" s="54"/>
      <c r="O474" s="54">
        <v>70.2</v>
      </c>
      <c r="P474" s="54"/>
      <c r="Q474" s="58"/>
      <c r="R474" s="58"/>
    </row>
    <row r="475" spans="2:24" ht="14.1" customHeight="1" x14ac:dyDescent="0.3">
      <c r="B475" s="55"/>
      <c r="C475" s="17" t="s">
        <v>510</v>
      </c>
      <c r="D475" s="51" t="s">
        <v>515</v>
      </c>
      <c r="E475" s="17" t="s">
        <v>463</v>
      </c>
      <c r="F475" s="51">
        <v>2022</v>
      </c>
      <c r="G475" s="27" t="s">
        <v>41</v>
      </c>
      <c r="H475" s="19"/>
      <c r="I475" s="19"/>
      <c r="J475" s="20">
        <f t="shared" si="32"/>
        <v>0</v>
      </c>
      <c r="K475" s="50"/>
      <c r="L475" s="58"/>
      <c r="M475" s="54"/>
      <c r="N475" s="54"/>
      <c r="O475" s="54">
        <v>143.85</v>
      </c>
      <c r="P475" s="54"/>
      <c r="Q475" s="58"/>
      <c r="R475" s="58"/>
    </row>
    <row r="476" spans="2:24" ht="14.1" customHeight="1" x14ac:dyDescent="0.3">
      <c r="B476" s="55"/>
      <c r="C476" s="17" t="s">
        <v>510</v>
      </c>
      <c r="D476" s="51" t="s">
        <v>516</v>
      </c>
      <c r="E476" s="17" t="s">
        <v>20</v>
      </c>
      <c r="F476" s="51">
        <v>2018</v>
      </c>
      <c r="G476" s="27" t="s">
        <v>41</v>
      </c>
      <c r="H476" s="19"/>
      <c r="I476" s="19"/>
      <c r="J476" s="20">
        <f t="shared" si="32"/>
        <v>0</v>
      </c>
      <c r="K476" s="50"/>
      <c r="L476" s="58"/>
      <c r="M476" s="54"/>
      <c r="N476" s="54"/>
      <c r="O476" s="54">
        <v>70.2</v>
      </c>
      <c r="P476" s="54"/>
      <c r="Q476" s="58"/>
      <c r="R476" s="58"/>
    </row>
    <row r="477" spans="2:24" ht="14.1" customHeight="1" x14ac:dyDescent="0.3">
      <c r="B477" s="55"/>
      <c r="C477" s="17" t="s">
        <v>510</v>
      </c>
      <c r="D477" s="51" t="s">
        <v>517</v>
      </c>
      <c r="E477" s="17" t="s">
        <v>463</v>
      </c>
      <c r="F477" s="51">
        <v>2022</v>
      </c>
      <c r="G477" s="27" t="s">
        <v>41</v>
      </c>
      <c r="H477" s="19"/>
      <c r="I477" s="19"/>
      <c r="J477" s="20">
        <f t="shared" si="32"/>
        <v>0</v>
      </c>
      <c r="K477" s="50"/>
      <c r="L477" s="58"/>
      <c r="M477" s="54"/>
      <c r="N477" s="54"/>
      <c r="O477" s="54">
        <v>143.85</v>
      </c>
      <c r="P477" s="54"/>
      <c r="Q477" s="58"/>
      <c r="R477" s="58"/>
    </row>
    <row r="478" spans="2:24" ht="14.1" customHeight="1" x14ac:dyDescent="0.3">
      <c r="B478" s="55"/>
      <c r="C478" s="17" t="s">
        <v>518</v>
      </c>
      <c r="D478" s="51" t="s">
        <v>519</v>
      </c>
      <c r="E478" s="17" t="s">
        <v>20</v>
      </c>
      <c r="F478" s="51">
        <v>2018</v>
      </c>
      <c r="G478" s="27" t="s">
        <v>41</v>
      </c>
      <c r="H478" s="19"/>
      <c r="I478" s="19"/>
      <c r="J478" s="20">
        <f t="shared" si="32"/>
        <v>0</v>
      </c>
      <c r="K478" s="50"/>
      <c r="L478" s="58"/>
      <c r="M478" s="54"/>
      <c r="N478" s="54"/>
      <c r="O478" s="54">
        <v>139.80000000000001</v>
      </c>
      <c r="P478" s="54"/>
      <c r="Q478" s="58"/>
      <c r="R478" s="58"/>
    </row>
    <row r="479" spans="2:24" ht="14.1" customHeight="1" x14ac:dyDescent="0.3">
      <c r="B479" s="55"/>
      <c r="C479" s="17" t="s">
        <v>518</v>
      </c>
      <c r="D479" s="51" t="s">
        <v>519</v>
      </c>
      <c r="E479" s="17" t="s">
        <v>463</v>
      </c>
      <c r="F479" s="51">
        <v>2021</v>
      </c>
      <c r="G479" s="27" t="s">
        <v>41</v>
      </c>
      <c r="H479" s="19"/>
      <c r="I479" s="19"/>
      <c r="J479" s="20">
        <f t="shared" si="32"/>
        <v>0</v>
      </c>
      <c r="K479" s="50"/>
      <c r="L479" s="58"/>
      <c r="M479" s="54"/>
      <c r="N479" s="54"/>
      <c r="O479" s="54">
        <v>276.75</v>
      </c>
      <c r="P479" s="54"/>
      <c r="Q479" s="58"/>
      <c r="R479" s="58"/>
    </row>
    <row r="480" spans="2:24" ht="13.8" x14ac:dyDescent="0.3">
      <c r="B480" s="60"/>
      <c r="C480" s="21"/>
      <c r="D480" s="31"/>
      <c r="E480" s="21"/>
      <c r="F480" s="21"/>
      <c r="G480" s="21"/>
      <c r="J480" s="32"/>
      <c r="K480" s="109"/>
      <c r="L480" s="109"/>
      <c r="M480" s="110"/>
      <c r="N480" s="54"/>
      <c r="O480" s="111"/>
      <c r="P480" s="111"/>
      <c r="Q480" s="111"/>
      <c r="R480" s="111"/>
      <c r="S480" s="111"/>
      <c r="T480" s="57"/>
      <c r="U480" s="57"/>
      <c r="V480" s="57"/>
      <c r="W480" s="57"/>
      <c r="X480" s="57"/>
    </row>
    <row r="481" spans="2:24" ht="23.4" x14ac:dyDescent="0.45">
      <c r="B481" s="33"/>
      <c r="C481" s="33"/>
      <c r="D481" s="120" t="s">
        <v>520</v>
      </c>
      <c r="E481" s="120"/>
      <c r="F481" s="120"/>
      <c r="G481" s="33"/>
      <c r="H481" s="33"/>
      <c r="I481" s="33"/>
      <c r="J481" s="33"/>
      <c r="K481" s="50"/>
      <c r="L481" s="50"/>
      <c r="M481" s="54"/>
      <c r="N481" s="54" t="e">
        <v>#REF!</v>
      </c>
      <c r="O481" s="54"/>
      <c r="P481" s="54"/>
      <c r="Q481" s="54"/>
      <c r="R481" s="82"/>
      <c r="S481" s="57"/>
      <c r="T481" s="57"/>
      <c r="U481" s="57"/>
      <c r="V481" s="57"/>
      <c r="W481" s="57"/>
      <c r="X481" s="57"/>
    </row>
    <row r="482" spans="2:24" ht="14.1" customHeight="1" x14ac:dyDescent="0.3">
      <c r="B482" s="60"/>
      <c r="C482" s="21"/>
      <c r="D482" s="31"/>
      <c r="E482" s="21"/>
      <c r="F482" s="21"/>
      <c r="G482" s="21"/>
      <c r="J482" s="32"/>
      <c r="K482" s="109"/>
      <c r="L482" s="109"/>
      <c r="M482" s="110"/>
      <c r="N482" s="54"/>
      <c r="O482" s="111"/>
      <c r="P482" s="111"/>
      <c r="Q482" s="111"/>
      <c r="R482" s="111"/>
      <c r="S482" s="111"/>
      <c r="T482" s="57"/>
      <c r="U482" s="57"/>
      <c r="V482" s="57"/>
      <c r="W482" s="57"/>
      <c r="X482" s="57"/>
    </row>
    <row r="483" spans="2:24" ht="21.6" customHeight="1" x14ac:dyDescent="0.45">
      <c r="B483" s="22">
        <v>41</v>
      </c>
      <c r="C483" s="23" t="s">
        <v>521</v>
      </c>
      <c r="D483" s="91"/>
      <c r="E483" s="89"/>
      <c r="F483" s="90"/>
      <c r="G483" s="89"/>
      <c r="H483" s="88">
        <f>H484/2-H485+H486*2+H487/2+H488+H489*2+H490/2+H491+H492*2+H493/2+H494+H495*2+H496/2+H497/2+H498+H499+H500+H501</f>
        <v>0</v>
      </c>
      <c r="I483" s="88">
        <f>I484/2-I485+I486*2+I487/2+I488+I489*2+I490/2+I491+I492*2+I493/2+I494+I495*2+I496/2+I497/2+I498+I499+I500+I501</f>
        <v>0</v>
      </c>
      <c r="J483" s="87"/>
      <c r="K483" s="81" t="s">
        <v>522</v>
      </c>
      <c r="L483" s="58"/>
      <c r="M483" s="54"/>
      <c r="N483" s="54"/>
      <c r="O483" s="59">
        <v>30.950000000000003</v>
      </c>
      <c r="P483" s="54"/>
      <c r="Q483" s="58"/>
      <c r="R483" s="58"/>
    </row>
    <row r="484" spans="2:24" ht="14.1" customHeight="1" x14ac:dyDescent="0.3">
      <c r="B484" s="55" t="s">
        <v>56</v>
      </c>
      <c r="C484" s="17" t="s">
        <v>523</v>
      </c>
      <c r="D484" s="51" t="s">
        <v>524</v>
      </c>
      <c r="E484" s="17" t="s">
        <v>525</v>
      </c>
      <c r="F484" s="51" t="s">
        <v>526</v>
      </c>
      <c r="G484" s="112" t="s">
        <v>30</v>
      </c>
      <c r="H484" s="19"/>
      <c r="I484" s="19"/>
      <c r="J484" s="20">
        <f t="shared" ref="J484:J497" si="33">H484*O484</f>
        <v>0</v>
      </c>
      <c r="K484" s="50"/>
      <c r="L484" s="58"/>
      <c r="M484" s="54"/>
      <c r="N484" s="54"/>
      <c r="O484" s="54">
        <v>2.25</v>
      </c>
      <c r="P484" s="54"/>
      <c r="Q484" s="58"/>
      <c r="R484" s="58"/>
    </row>
    <row r="485" spans="2:24" ht="14.1" customHeight="1" x14ac:dyDescent="0.3">
      <c r="B485" s="55" t="s">
        <v>56</v>
      </c>
      <c r="C485" s="17" t="s">
        <v>523</v>
      </c>
      <c r="D485" s="51" t="s">
        <v>524</v>
      </c>
      <c r="E485" s="17" t="s">
        <v>20</v>
      </c>
      <c r="F485" s="51" t="s">
        <v>527</v>
      </c>
      <c r="G485" s="112" t="s">
        <v>30</v>
      </c>
      <c r="H485" s="19"/>
      <c r="I485" s="19"/>
      <c r="J485" s="20">
        <f t="shared" si="33"/>
        <v>0</v>
      </c>
      <c r="K485" s="50"/>
      <c r="L485" s="58"/>
      <c r="M485" s="54"/>
      <c r="N485" s="54"/>
      <c r="O485" s="54">
        <v>4.95</v>
      </c>
      <c r="P485" s="54"/>
      <c r="Q485" s="58"/>
      <c r="R485" s="58"/>
    </row>
    <row r="486" spans="2:24" ht="14.1" customHeight="1" x14ac:dyDescent="0.3">
      <c r="B486" s="55" t="s">
        <v>56</v>
      </c>
      <c r="C486" s="17" t="s">
        <v>523</v>
      </c>
      <c r="D486" s="51" t="s">
        <v>524</v>
      </c>
      <c r="E486" s="17" t="s">
        <v>18</v>
      </c>
      <c r="F486" s="51" t="s">
        <v>528</v>
      </c>
      <c r="G486" s="112" t="s">
        <v>30</v>
      </c>
      <c r="H486" s="19"/>
      <c r="I486" s="19"/>
      <c r="J486" s="20">
        <f t="shared" si="33"/>
        <v>0</v>
      </c>
      <c r="K486" s="50"/>
      <c r="L486" s="58"/>
      <c r="M486" s="54"/>
      <c r="N486" s="54"/>
      <c r="O486" s="54">
        <v>10.600000000000001</v>
      </c>
      <c r="P486" s="54"/>
      <c r="Q486" s="58"/>
      <c r="R486" s="58"/>
    </row>
    <row r="487" spans="2:24" ht="14.1" customHeight="1" x14ac:dyDescent="0.3">
      <c r="B487" s="55" t="s">
        <v>56</v>
      </c>
      <c r="C487" s="17" t="s">
        <v>529</v>
      </c>
      <c r="D487" s="51" t="s">
        <v>530</v>
      </c>
      <c r="E487" s="17" t="s">
        <v>525</v>
      </c>
      <c r="F487" s="51" t="s">
        <v>526</v>
      </c>
      <c r="G487" s="112" t="s">
        <v>30</v>
      </c>
      <c r="H487" s="19"/>
      <c r="I487" s="19"/>
      <c r="J487" s="20">
        <f t="shared" si="33"/>
        <v>0</v>
      </c>
      <c r="K487" s="50"/>
      <c r="L487" s="58"/>
      <c r="M487" s="54"/>
      <c r="N487" s="54"/>
      <c r="O487" s="54">
        <v>2.25</v>
      </c>
      <c r="P487" s="54"/>
      <c r="Q487" s="58"/>
      <c r="R487" s="58"/>
    </row>
    <row r="488" spans="2:24" ht="14.1" customHeight="1" x14ac:dyDescent="0.3">
      <c r="B488" s="55" t="s">
        <v>56</v>
      </c>
      <c r="C488" s="17" t="s">
        <v>529</v>
      </c>
      <c r="D488" s="51" t="s">
        <v>530</v>
      </c>
      <c r="E488" s="17" t="s">
        <v>20</v>
      </c>
      <c r="F488" s="51" t="s">
        <v>527</v>
      </c>
      <c r="G488" s="112" t="s">
        <v>30</v>
      </c>
      <c r="H488" s="19"/>
      <c r="I488" s="19"/>
      <c r="J488" s="20">
        <f t="shared" si="33"/>
        <v>0</v>
      </c>
      <c r="K488" s="50"/>
      <c r="L488" s="58"/>
      <c r="M488" s="54"/>
      <c r="N488" s="54"/>
      <c r="O488" s="54">
        <v>4.95</v>
      </c>
      <c r="P488" s="54"/>
      <c r="Q488" s="58"/>
      <c r="R488" s="58"/>
    </row>
    <row r="489" spans="2:24" ht="14.1" customHeight="1" x14ac:dyDescent="0.3">
      <c r="B489" s="55" t="s">
        <v>56</v>
      </c>
      <c r="C489" s="17" t="s">
        <v>529</v>
      </c>
      <c r="D489" s="51" t="s">
        <v>530</v>
      </c>
      <c r="E489" s="17" t="s">
        <v>18</v>
      </c>
      <c r="F489" s="51" t="s">
        <v>528</v>
      </c>
      <c r="G489" s="112" t="s">
        <v>30</v>
      </c>
      <c r="H489" s="19"/>
      <c r="I489" s="19"/>
      <c r="J489" s="20">
        <f t="shared" si="33"/>
        <v>0</v>
      </c>
      <c r="K489" s="50"/>
      <c r="L489" s="58"/>
      <c r="M489" s="54"/>
      <c r="N489" s="54"/>
      <c r="O489" s="54">
        <v>10.600000000000001</v>
      </c>
      <c r="P489" s="54"/>
      <c r="Q489" s="58"/>
      <c r="R489" s="58"/>
    </row>
    <row r="490" spans="2:24" ht="14.1" customHeight="1" x14ac:dyDescent="0.3">
      <c r="B490" s="55" t="s">
        <v>56</v>
      </c>
      <c r="C490" s="17" t="s">
        <v>523</v>
      </c>
      <c r="D490" s="51" t="s">
        <v>531</v>
      </c>
      <c r="E490" s="17" t="s">
        <v>525</v>
      </c>
      <c r="F490" s="51" t="s">
        <v>526</v>
      </c>
      <c r="G490" s="112" t="s">
        <v>30</v>
      </c>
      <c r="H490" s="19"/>
      <c r="I490" s="19"/>
      <c r="J490" s="20">
        <f t="shared" si="33"/>
        <v>0</v>
      </c>
      <c r="K490" s="50"/>
      <c r="L490" s="58"/>
      <c r="M490" s="54"/>
      <c r="N490" s="54"/>
      <c r="O490" s="54">
        <v>2.25</v>
      </c>
      <c r="P490" s="54"/>
      <c r="Q490" s="58"/>
      <c r="R490" s="58"/>
    </row>
    <row r="491" spans="2:24" ht="14.1" customHeight="1" x14ac:dyDescent="0.3">
      <c r="B491" s="55" t="s">
        <v>56</v>
      </c>
      <c r="C491" s="17" t="s">
        <v>523</v>
      </c>
      <c r="D491" s="51" t="s">
        <v>531</v>
      </c>
      <c r="E491" s="17" t="s">
        <v>20</v>
      </c>
      <c r="F491" s="51" t="s">
        <v>527</v>
      </c>
      <c r="G491" s="112" t="s">
        <v>30</v>
      </c>
      <c r="H491" s="19"/>
      <c r="I491" s="19"/>
      <c r="J491" s="20">
        <f t="shared" si="33"/>
        <v>0</v>
      </c>
      <c r="K491" s="50"/>
      <c r="L491" s="58"/>
      <c r="M491" s="54"/>
      <c r="N491" s="54"/>
      <c r="O491" s="54">
        <v>4.95</v>
      </c>
      <c r="P491" s="54"/>
      <c r="Q491" s="58"/>
      <c r="R491" s="58"/>
    </row>
    <row r="492" spans="2:24" ht="14.1" customHeight="1" x14ac:dyDescent="0.3">
      <c r="B492" s="55" t="s">
        <v>56</v>
      </c>
      <c r="C492" s="17" t="s">
        <v>523</v>
      </c>
      <c r="D492" s="51" t="s">
        <v>531</v>
      </c>
      <c r="E492" s="17" t="s">
        <v>18</v>
      </c>
      <c r="F492" s="51" t="s">
        <v>528</v>
      </c>
      <c r="G492" s="112" t="s">
        <v>30</v>
      </c>
      <c r="H492" s="19"/>
      <c r="I492" s="19"/>
      <c r="J492" s="20">
        <f t="shared" si="33"/>
        <v>0</v>
      </c>
      <c r="K492" s="50"/>
      <c r="L492" s="58"/>
      <c r="M492" s="54"/>
      <c r="N492" s="54"/>
      <c r="O492" s="54">
        <v>10.600000000000001</v>
      </c>
      <c r="P492" s="54"/>
      <c r="Q492" s="58"/>
      <c r="R492" s="58"/>
    </row>
    <row r="493" spans="2:24" ht="14.1" customHeight="1" x14ac:dyDescent="0.3">
      <c r="B493" s="55" t="s">
        <v>56</v>
      </c>
      <c r="C493" s="17" t="s">
        <v>532</v>
      </c>
      <c r="D493" s="51" t="s">
        <v>533</v>
      </c>
      <c r="E493" s="17" t="s">
        <v>525</v>
      </c>
      <c r="F493" s="51" t="s">
        <v>526</v>
      </c>
      <c r="G493" s="112" t="s">
        <v>30</v>
      </c>
      <c r="H493" s="19"/>
      <c r="I493" s="19"/>
      <c r="J493" s="20">
        <f t="shared" si="33"/>
        <v>0</v>
      </c>
      <c r="K493" s="50"/>
      <c r="L493" s="58"/>
      <c r="M493" s="54"/>
      <c r="N493" s="54"/>
      <c r="O493" s="54">
        <v>2.25</v>
      </c>
      <c r="P493" s="54"/>
      <c r="Q493" s="58"/>
      <c r="R493" s="58"/>
    </row>
    <row r="494" spans="2:24" ht="14.1" customHeight="1" x14ac:dyDescent="0.3">
      <c r="B494" s="55" t="s">
        <v>56</v>
      </c>
      <c r="C494" s="17" t="s">
        <v>532</v>
      </c>
      <c r="D494" s="51" t="s">
        <v>533</v>
      </c>
      <c r="E494" s="17" t="s">
        <v>20</v>
      </c>
      <c r="F494" s="51" t="s">
        <v>527</v>
      </c>
      <c r="G494" s="112" t="s">
        <v>30</v>
      </c>
      <c r="H494" s="19"/>
      <c r="I494" s="19"/>
      <c r="J494" s="20">
        <f t="shared" si="33"/>
        <v>0</v>
      </c>
      <c r="K494" s="50"/>
      <c r="L494" s="58"/>
      <c r="M494" s="54"/>
      <c r="N494" s="54"/>
      <c r="O494" s="54">
        <v>4.95</v>
      </c>
      <c r="P494" s="54"/>
      <c r="Q494" s="58"/>
      <c r="R494" s="58"/>
    </row>
    <row r="495" spans="2:24" ht="14.1" customHeight="1" x14ac:dyDescent="0.3">
      <c r="B495" s="55" t="s">
        <v>56</v>
      </c>
      <c r="C495" s="17" t="s">
        <v>532</v>
      </c>
      <c r="D495" s="51" t="s">
        <v>533</v>
      </c>
      <c r="E495" s="17" t="s">
        <v>18</v>
      </c>
      <c r="F495" s="51" t="s">
        <v>528</v>
      </c>
      <c r="G495" s="112" t="s">
        <v>30</v>
      </c>
      <c r="H495" s="19"/>
      <c r="I495" s="19"/>
      <c r="J495" s="20">
        <f t="shared" si="33"/>
        <v>0</v>
      </c>
      <c r="K495" s="50"/>
      <c r="L495" s="58"/>
      <c r="M495" s="54"/>
      <c r="N495" s="54"/>
      <c r="O495" s="54">
        <v>10.600000000000001</v>
      </c>
      <c r="P495" s="54"/>
      <c r="Q495" s="58"/>
      <c r="R495" s="58"/>
    </row>
    <row r="496" spans="2:24" ht="14.1" customHeight="1" x14ac:dyDescent="0.3">
      <c r="B496" s="55" t="s">
        <v>56</v>
      </c>
      <c r="C496" s="17" t="s">
        <v>534</v>
      </c>
      <c r="D496" s="51" t="s">
        <v>535</v>
      </c>
      <c r="E496" s="17" t="s">
        <v>525</v>
      </c>
      <c r="F496" s="51" t="s">
        <v>526</v>
      </c>
      <c r="G496" s="112" t="s">
        <v>30</v>
      </c>
      <c r="H496" s="19"/>
      <c r="I496" s="19"/>
      <c r="J496" s="20">
        <f t="shared" si="33"/>
        <v>0</v>
      </c>
      <c r="K496" s="50"/>
      <c r="L496" s="58"/>
      <c r="M496" s="54"/>
      <c r="N496" s="54"/>
      <c r="O496" s="54">
        <v>2.25</v>
      </c>
      <c r="P496" s="54"/>
      <c r="Q496" s="58"/>
      <c r="R496" s="58"/>
    </row>
    <row r="497" spans="2:24" ht="14.1" customHeight="1" x14ac:dyDescent="0.3">
      <c r="B497" s="55" t="s">
        <v>56</v>
      </c>
      <c r="C497" s="17" t="s">
        <v>536</v>
      </c>
      <c r="D497" s="51" t="s">
        <v>537</v>
      </c>
      <c r="E497" s="17" t="s">
        <v>525</v>
      </c>
      <c r="F497" s="51" t="s">
        <v>526</v>
      </c>
      <c r="G497" s="112" t="s">
        <v>30</v>
      </c>
      <c r="H497" s="19"/>
      <c r="I497" s="19"/>
      <c r="J497" s="20">
        <f t="shared" si="33"/>
        <v>0</v>
      </c>
      <c r="K497" s="50"/>
      <c r="L497" s="58"/>
      <c r="M497" s="54"/>
      <c r="N497" s="54"/>
      <c r="O497" s="54">
        <v>2.25</v>
      </c>
      <c r="P497" s="54"/>
      <c r="Q497" s="58"/>
      <c r="R497" s="58"/>
    </row>
    <row r="498" spans="2:24" ht="14.1" customHeight="1" x14ac:dyDescent="0.3">
      <c r="B498" s="55" t="s">
        <v>56</v>
      </c>
      <c r="C498" s="17" t="s">
        <v>538</v>
      </c>
      <c r="D498" s="51" t="s">
        <v>539</v>
      </c>
      <c r="E498" s="17" t="s">
        <v>540</v>
      </c>
      <c r="F498" s="51" t="s">
        <v>527</v>
      </c>
      <c r="G498" s="112" t="s">
        <v>30</v>
      </c>
      <c r="H498" s="19"/>
      <c r="I498" s="19"/>
      <c r="J498" s="20">
        <f>IF(H498&gt;0,IF(H498&lt;6,H498*O498+1,H498*O498),0)</f>
        <v>0</v>
      </c>
      <c r="K498" s="20">
        <f>H498*M498+H498*N498</f>
        <v>0</v>
      </c>
      <c r="L498" s="58"/>
      <c r="M498" s="54">
        <v>1.84</v>
      </c>
      <c r="N498" s="54">
        <v>5.72</v>
      </c>
      <c r="O498" s="54">
        <v>24.11</v>
      </c>
      <c r="P498" s="54"/>
      <c r="Q498" s="58"/>
      <c r="R498" s="58"/>
    </row>
    <row r="499" spans="2:24" ht="14.1" customHeight="1" x14ac:dyDescent="0.3">
      <c r="B499" s="55" t="s">
        <v>56</v>
      </c>
      <c r="C499" s="17" t="s">
        <v>541</v>
      </c>
      <c r="D499" s="51" t="s">
        <v>542</v>
      </c>
      <c r="E499" s="17" t="s">
        <v>540</v>
      </c>
      <c r="F499" s="51" t="s">
        <v>527</v>
      </c>
      <c r="G499" s="112" t="s">
        <v>30</v>
      </c>
      <c r="H499" s="19"/>
      <c r="I499" s="19"/>
      <c r="J499" s="20">
        <f>IF(H499&gt;0,IF(H499&lt;6,H499*O499+1,H499*O499),0)</f>
        <v>0</v>
      </c>
      <c r="K499" s="20">
        <f>H499*M499+H499*N499</f>
        <v>0</v>
      </c>
      <c r="L499" s="58"/>
      <c r="M499" s="54">
        <v>1.92</v>
      </c>
      <c r="N499" s="54">
        <v>5.98</v>
      </c>
      <c r="O499" s="54">
        <v>20.5</v>
      </c>
      <c r="P499" s="54"/>
      <c r="Q499" s="58"/>
      <c r="R499" s="58"/>
    </row>
    <row r="500" spans="2:24" x14ac:dyDescent="0.3">
      <c r="B500" s="55" t="s">
        <v>56</v>
      </c>
      <c r="C500" s="17" t="s">
        <v>543</v>
      </c>
      <c r="D500" s="51" t="s">
        <v>544</v>
      </c>
      <c r="E500" s="17" t="s">
        <v>540</v>
      </c>
      <c r="F500" s="51" t="s">
        <v>527</v>
      </c>
      <c r="G500" s="112" t="s">
        <v>30</v>
      </c>
      <c r="H500" s="19"/>
      <c r="I500" s="19"/>
      <c r="J500" s="20">
        <f>IF(H500&gt;0,IF(H500&lt;6,H500*O500+1,H500*O500),0)</f>
        <v>0</v>
      </c>
      <c r="K500" s="20">
        <f>H500*M500+H500*N500</f>
        <v>0</v>
      </c>
      <c r="L500" s="58"/>
      <c r="M500" s="54">
        <v>1.07</v>
      </c>
      <c r="N500" s="54">
        <v>3.32</v>
      </c>
      <c r="O500" s="54">
        <v>18.79</v>
      </c>
      <c r="P500" s="54"/>
      <c r="Q500" s="58"/>
      <c r="R500" s="58"/>
    </row>
    <row r="501" spans="2:24" ht="14.1" customHeight="1" x14ac:dyDescent="0.3">
      <c r="B501" s="55" t="s">
        <v>56</v>
      </c>
      <c r="C501" s="17" t="s">
        <v>543</v>
      </c>
      <c r="D501" s="51" t="s">
        <v>545</v>
      </c>
      <c r="E501" s="17" t="s">
        <v>540</v>
      </c>
      <c r="F501" s="51" t="s">
        <v>527</v>
      </c>
      <c r="G501" s="112" t="s">
        <v>30</v>
      </c>
      <c r="H501" s="19"/>
      <c r="I501" s="19"/>
      <c r="J501" s="20">
        <f>IF(H501&gt;0,IF(H501&lt;6,H501*O501+1,H501*O501),0)</f>
        <v>0</v>
      </c>
      <c r="K501" s="20">
        <f>H501*M501+H501*N501</f>
        <v>0</v>
      </c>
      <c r="L501" s="58"/>
      <c r="M501" s="54">
        <v>1.07</v>
      </c>
      <c r="N501" s="54">
        <v>3.32</v>
      </c>
      <c r="O501" s="54">
        <v>18.79</v>
      </c>
      <c r="P501" s="54"/>
      <c r="Q501" s="58"/>
      <c r="R501" s="58"/>
    </row>
    <row r="502" spans="2:24" ht="14.1" customHeight="1" x14ac:dyDescent="0.3">
      <c r="B502" s="60"/>
      <c r="C502" s="21"/>
      <c r="D502" s="31"/>
      <c r="E502" s="21"/>
      <c r="F502" s="21"/>
      <c r="G502" s="21"/>
      <c r="J502" s="32"/>
      <c r="K502" s="109"/>
      <c r="L502" s="109"/>
      <c r="M502" s="110"/>
      <c r="N502" s="54"/>
      <c r="O502" s="111"/>
      <c r="P502" s="111"/>
      <c r="Q502" s="111"/>
      <c r="R502" s="111"/>
      <c r="S502" s="111"/>
      <c r="T502" s="57"/>
      <c r="U502" s="57"/>
      <c r="V502" s="57"/>
      <c r="W502" s="57"/>
      <c r="X502" s="57"/>
    </row>
    <row r="503" spans="2:24" ht="23.1" customHeight="1" x14ac:dyDescent="0.45">
      <c r="B503" s="43"/>
      <c r="C503" s="44" t="s">
        <v>546</v>
      </c>
      <c r="D503" s="45"/>
      <c r="E503" s="38"/>
      <c r="F503" s="45"/>
      <c r="G503" s="38"/>
      <c r="H503" s="46"/>
      <c r="I503" s="46"/>
      <c r="J503" s="39"/>
      <c r="K503" s="50"/>
      <c r="L503" s="58"/>
      <c r="M503" s="54"/>
      <c r="N503" s="54"/>
      <c r="O503" s="54"/>
      <c r="P503" s="54"/>
      <c r="Q503" s="58"/>
      <c r="R503" s="58"/>
    </row>
    <row r="504" spans="2:24" ht="14.1" customHeight="1" x14ac:dyDescent="0.3">
      <c r="B504" s="16"/>
      <c r="C504" s="17" t="s">
        <v>547</v>
      </c>
      <c r="D504" s="18" t="s">
        <v>548</v>
      </c>
      <c r="E504" s="17"/>
      <c r="F504" s="18"/>
      <c r="G504" s="27"/>
      <c r="H504" s="19"/>
      <c r="I504" s="19"/>
      <c r="J504" s="20">
        <f>H504*O504</f>
        <v>0</v>
      </c>
      <c r="K504" s="50"/>
      <c r="L504" s="58"/>
      <c r="M504" s="54"/>
      <c r="N504" s="54"/>
      <c r="O504" s="54">
        <v>195</v>
      </c>
      <c r="P504" s="54"/>
      <c r="Q504" s="58"/>
      <c r="R504" s="58"/>
    </row>
    <row r="505" spans="2:24" ht="14.1" customHeight="1" x14ac:dyDescent="0.3">
      <c r="B505" s="16"/>
      <c r="C505" s="17" t="s">
        <v>549</v>
      </c>
      <c r="D505" s="18" t="s">
        <v>550</v>
      </c>
      <c r="E505" s="17"/>
      <c r="F505" s="18"/>
      <c r="G505" s="27"/>
      <c r="H505" s="19"/>
      <c r="I505" s="19"/>
      <c r="J505" s="20">
        <f>IF(H505&lt;24,H505*O505,H505*P505)</f>
        <v>0</v>
      </c>
      <c r="K505" s="50"/>
      <c r="L505" s="58"/>
      <c r="M505" s="54"/>
      <c r="N505" s="54"/>
      <c r="O505" s="54">
        <v>7</v>
      </c>
      <c r="P505" s="54">
        <v>6.3</v>
      </c>
      <c r="Q505" s="58"/>
      <c r="R505" s="58"/>
    </row>
    <row r="506" spans="2:24" ht="14.1" customHeight="1" x14ac:dyDescent="0.3">
      <c r="B506" s="16"/>
      <c r="C506" s="17" t="s">
        <v>551</v>
      </c>
      <c r="D506" s="18" t="s">
        <v>552</v>
      </c>
      <c r="E506" s="17"/>
      <c r="F506" s="18"/>
      <c r="G506" s="27"/>
      <c r="H506" s="19"/>
      <c r="I506" s="19"/>
      <c r="J506" s="20">
        <f>H506*O506</f>
        <v>0</v>
      </c>
      <c r="K506" s="50"/>
      <c r="L506" s="58"/>
      <c r="M506" s="54"/>
      <c r="N506" s="54"/>
      <c r="O506" s="54">
        <v>22</v>
      </c>
      <c r="P506" s="54"/>
      <c r="Q506" s="58"/>
      <c r="R506" s="58"/>
    </row>
    <row r="507" spans="2:24" ht="14.1" customHeight="1" x14ac:dyDescent="0.3">
      <c r="B507" s="16"/>
      <c r="C507" s="17" t="s">
        <v>553</v>
      </c>
      <c r="D507" s="18" t="s">
        <v>554</v>
      </c>
      <c r="E507" s="17"/>
      <c r="F507" s="18"/>
      <c r="G507" s="27"/>
      <c r="H507" s="19"/>
      <c r="I507" s="19"/>
      <c r="J507" s="20">
        <f>H507*O507</f>
        <v>0</v>
      </c>
      <c r="K507" s="50"/>
      <c r="L507" s="58"/>
      <c r="M507" s="54"/>
      <c r="N507" s="54"/>
      <c r="O507" s="54">
        <v>29</v>
      </c>
      <c r="P507" s="54"/>
      <c r="Q507" s="58"/>
      <c r="R507" s="58"/>
    </row>
    <row r="508" spans="2:24" x14ac:dyDescent="0.3">
      <c r="B508" s="60"/>
      <c r="C508" s="21"/>
      <c r="D508" s="31"/>
      <c r="E508" s="21"/>
      <c r="F508" s="31"/>
      <c r="G508" s="21"/>
      <c r="J508" s="32"/>
      <c r="K508" s="50"/>
      <c r="L508" s="58"/>
      <c r="M508" s="54"/>
      <c r="N508" s="54"/>
      <c r="O508" s="54"/>
      <c r="P508" s="54"/>
      <c r="Q508" s="58"/>
      <c r="R508" s="58"/>
    </row>
    <row r="509" spans="2:24" x14ac:dyDescent="0.3">
      <c r="B509" s="60"/>
      <c r="C509" s="21"/>
      <c r="D509" s="31"/>
      <c r="E509" s="21"/>
      <c r="F509" s="1" t="s">
        <v>555</v>
      </c>
      <c r="G509" s="1"/>
      <c r="H509" s="47"/>
      <c r="I509" s="76"/>
      <c r="J509" s="77">
        <f>H153+I153+H17+I17+H422+H375+H363+H353+H409+H318+H283+H286+H272+H263+H248+H209+H214+H228+H197+H181+H174+H161+H148+H138+H134+H124+H110+H99+H90+H85+H79+H70+H59+H49+H45+H35+H390+H399+H221+H193+H333+H300+I422+I375+I363+I353+I409+I318+I283+I286+I272+I263+I248+I209+I214+I228+I197+I181+I174+I161+I148+I138+I134+I124+I110+I99+I90+I85+I79+I70+I59+I49+I45+I35+I390+I399+I221+I193+I333+I300+H483+I483</f>
        <v>0</v>
      </c>
      <c r="K509" s="80" t="s">
        <v>522</v>
      </c>
      <c r="L509" s="58"/>
      <c r="M509" s="54"/>
      <c r="N509" s="54"/>
      <c r="O509" s="54"/>
      <c r="P509" s="54"/>
      <c r="Q509" s="58"/>
      <c r="R509" s="58"/>
    </row>
    <row r="510" spans="2:24" x14ac:dyDescent="0.3">
      <c r="B510" s="60"/>
      <c r="C510" s="21"/>
      <c r="D510" s="31"/>
      <c r="E510" s="21"/>
      <c r="F510" s="1" t="s">
        <v>556</v>
      </c>
      <c r="G510" s="113"/>
      <c r="H510" s="47"/>
      <c r="I510" s="76"/>
      <c r="J510" s="48">
        <f>SUM(J17:J507)</f>
        <v>0</v>
      </c>
      <c r="K510" s="48">
        <f>SUM(K17:K507)</f>
        <v>0</v>
      </c>
      <c r="L510" s="58"/>
      <c r="M510" s="54"/>
      <c r="N510" s="54"/>
      <c r="O510" s="54"/>
      <c r="P510" s="54"/>
      <c r="Q510" s="58"/>
      <c r="R510" s="58"/>
    </row>
    <row r="511" spans="2:24" x14ac:dyDescent="0.3">
      <c r="C511" s="52" t="s">
        <v>557</v>
      </c>
      <c r="D511" s="31"/>
      <c r="E511" s="21"/>
      <c r="F511" s="1" t="s">
        <v>558</v>
      </c>
      <c r="G511" s="113"/>
      <c r="H511" s="47"/>
      <c r="I511" s="76"/>
      <c r="J511" s="48">
        <f>J510+K510</f>
        <v>0</v>
      </c>
      <c r="K511" s="50"/>
      <c r="L511" s="58"/>
      <c r="M511" s="54"/>
      <c r="N511" s="54"/>
      <c r="O511" s="54"/>
      <c r="P511" s="54"/>
      <c r="Q511" s="58"/>
      <c r="R511" s="58"/>
    </row>
    <row r="512" spans="2:24" x14ac:dyDescent="0.3">
      <c r="C512" s="52"/>
      <c r="D512" s="31"/>
      <c r="E512" s="21"/>
      <c r="F512" s="31"/>
      <c r="G512" s="31"/>
      <c r="J512" s="32"/>
      <c r="K512" s="50"/>
      <c r="L512" s="58"/>
      <c r="M512" s="54"/>
      <c r="N512" s="54"/>
      <c r="O512" s="54"/>
      <c r="P512" s="54"/>
      <c r="Q512" s="58"/>
      <c r="R512" s="58"/>
    </row>
    <row r="513" spans="2:18" ht="15" thickBot="1" x14ac:dyDescent="0.35">
      <c r="B513" s="60"/>
      <c r="C513" s="60"/>
      <c r="D513" s="31"/>
      <c r="E513" s="21" t="s">
        <v>559</v>
      </c>
      <c r="F513" s="31"/>
      <c r="G513" s="21"/>
      <c r="J513" s="32"/>
      <c r="K513" s="50"/>
      <c r="L513" s="58"/>
      <c r="M513" s="54"/>
      <c r="N513" s="54"/>
      <c r="O513" s="54"/>
      <c r="P513" s="54"/>
      <c r="Q513" s="58"/>
      <c r="R513" s="58"/>
    </row>
    <row r="514" spans="2:18" ht="15" thickBot="1" x14ac:dyDescent="0.35">
      <c r="B514" s="60"/>
      <c r="C514" s="52" t="s">
        <v>560</v>
      </c>
      <c r="D514" s="31"/>
      <c r="E514" s="114"/>
      <c r="F514" s="114"/>
      <c r="G514" s="114"/>
      <c r="H514" s="114"/>
      <c r="I514" s="114"/>
      <c r="J514" s="115"/>
      <c r="K514" s="50"/>
      <c r="L514" s="58"/>
      <c r="M514" s="54"/>
      <c r="N514" s="54"/>
      <c r="O514" s="54"/>
      <c r="P514" s="54"/>
      <c r="Q514" s="58"/>
      <c r="R514" s="58"/>
    </row>
    <row r="515" spans="2:18" ht="15" thickBot="1" x14ac:dyDescent="0.35">
      <c r="E515" s="114"/>
      <c r="F515" s="114"/>
      <c r="G515" s="114"/>
      <c r="H515" s="114"/>
      <c r="I515" s="114"/>
      <c r="J515" s="115"/>
    </row>
    <row r="516" spans="2:18" ht="15" thickBot="1" x14ac:dyDescent="0.35">
      <c r="E516" s="116"/>
      <c r="F516" s="116"/>
      <c r="G516" s="116"/>
      <c r="H516" s="116"/>
      <c r="I516" s="116"/>
      <c r="J516" s="117"/>
    </row>
  </sheetData>
  <autoFilter ref="H14:H507" xr:uid="{EB61DABA-4743-49B7-B5D7-0558DC78E98A}"/>
  <mergeCells count="22">
    <mergeCell ref="D159:F159"/>
    <mergeCell ref="E1:F1"/>
    <mergeCell ref="D2:D3"/>
    <mergeCell ref="B6:G7"/>
    <mergeCell ref="B8:J8"/>
    <mergeCell ref="B9:J9"/>
    <mergeCell ref="B10:C10"/>
    <mergeCell ref="D10:J10"/>
    <mergeCell ref="B11:J11"/>
    <mergeCell ref="B12:J12"/>
    <mergeCell ref="D15:F15"/>
    <mergeCell ref="D33:F33"/>
    <mergeCell ref="D146:F146"/>
    <mergeCell ref="F510:G510"/>
    <mergeCell ref="F511:G511"/>
    <mergeCell ref="E514:J516"/>
    <mergeCell ref="D207:F207"/>
    <mergeCell ref="D219:F219"/>
    <mergeCell ref="D298:F298"/>
    <mergeCell ref="D331:F331"/>
    <mergeCell ref="D481:F481"/>
    <mergeCell ref="F509:G509"/>
  </mergeCells>
  <conditionalFormatting sqref="G18:G31 G36:G44 G46:G48 G50:G145 G147:G158 G161:G206 G332:G375 G377:G380 G382:G398">
    <cfRule type="containsText" dxfId="48" priority="45" operator="containsText" text="Blanc">
      <formula>NOT(ISERROR(SEARCH("Blanc",G18)))</formula>
    </cfRule>
  </conditionalFormatting>
  <conditionalFormatting sqref="G18:G31 G36:G44 G46:G48 G50:G145 G332:G375 G377:G380 G382:G398 G147:G158 G161:G206">
    <cfRule type="containsText" dxfId="47" priority="44" operator="containsText" text="Rouge">
      <formula>NOT(ISERROR(SEARCH("Rouge",G18)))</formula>
    </cfRule>
  </conditionalFormatting>
  <conditionalFormatting sqref="G18:G31 G36:G44 G50:G145 G46:G48 G332:G375 G377:G380 G382:G398">
    <cfRule type="containsText" dxfId="46" priority="43" operator="containsText" text="Rosé">
      <formula>NOT(ISERROR(SEARCH("Rosé",G18)))</formula>
    </cfRule>
  </conditionalFormatting>
  <conditionalFormatting sqref="G18:G31 G36:G44 G50:G145">
    <cfRule type="containsText" dxfId="45" priority="42" operator="containsText" text="Orange">
      <formula>NOT(ISERROR(SEARCH("Orange",G18)))</formula>
    </cfRule>
  </conditionalFormatting>
  <conditionalFormatting sqref="G46:G48">
    <cfRule type="containsText" dxfId="44" priority="18" operator="containsText" text="Orange">
      <formula>NOT(ISERROR(SEARCH("Orange",G46)))</formula>
    </cfRule>
  </conditionalFormatting>
  <conditionalFormatting sqref="G147:G158 G161:G300">
    <cfRule type="containsText" dxfId="43" priority="38" operator="containsText" text="Rosé">
      <formula>NOT(ISERROR(SEARCH("Rosé",G147)))</formula>
    </cfRule>
  </conditionalFormatting>
  <conditionalFormatting sqref="G161:G300 G147:G158">
    <cfRule type="containsText" dxfId="42" priority="37" operator="containsText" text="Orange">
      <formula>NOT(ISERROR(SEARCH("Orange",G147)))</formula>
    </cfRule>
  </conditionalFormatting>
  <conditionalFormatting sqref="G208:G300">
    <cfRule type="containsText" dxfId="41" priority="41" operator="containsText" text="Blanc">
      <formula>NOT(ISERROR(SEARCH("Blanc",G208)))</formula>
    </cfRule>
    <cfRule type="containsText" dxfId="40" priority="40" operator="containsText" text="Rouge">
      <formula>NOT(ISERROR(SEARCH("Rouge",G208)))</formula>
    </cfRule>
  </conditionalFormatting>
  <conditionalFormatting sqref="G297">
    <cfRule type="containsText" dxfId="39" priority="31" operator="containsText" text="Rosé">
      <formula>NOT(ISERROR(SEARCH("Rosé",G297)))</formula>
    </cfRule>
    <cfRule type="containsText" dxfId="38" priority="33" operator="containsText" text="Blanc">
      <formula>NOT(ISERROR(SEARCH("Blanc",G297)))</formula>
    </cfRule>
    <cfRule type="containsText" dxfId="37" priority="32" operator="containsText" text="Rouge">
      <formula>NOT(ISERROR(SEARCH("Rouge",G297)))</formula>
    </cfRule>
  </conditionalFormatting>
  <conditionalFormatting sqref="G297:G299">
    <cfRule type="containsText" dxfId="36" priority="30" operator="containsText" text="Orange">
      <formula>NOT(ISERROR(SEARCH("Orange",G297)))</formula>
    </cfRule>
  </conditionalFormatting>
  <conditionalFormatting sqref="G299">
    <cfRule type="containsText" dxfId="35" priority="36" operator="containsText" text="Blanc">
      <formula>NOT(ISERROR(SEARCH("Blanc",G299)))</formula>
    </cfRule>
    <cfRule type="containsText" dxfId="34" priority="35" operator="containsText" text="Rouge">
      <formula>NOT(ISERROR(SEARCH("Rouge",G299)))</formula>
    </cfRule>
    <cfRule type="containsText" dxfId="33" priority="34" operator="containsText" text="Rosé">
      <formula>NOT(ISERROR(SEARCH("Rosé",G299)))</formula>
    </cfRule>
  </conditionalFormatting>
  <conditionalFormatting sqref="G301:G316">
    <cfRule type="containsText" dxfId="32" priority="25" operator="containsText" text="Orange">
      <formula>NOT(ISERROR(SEARCH("Orange",G301)))</formula>
    </cfRule>
  </conditionalFormatting>
  <conditionalFormatting sqref="G301:G317">
    <cfRule type="containsText" dxfId="31" priority="27" operator="containsText" text="Rouge">
      <formula>NOT(ISERROR(SEARCH("Rouge",G301)))</formula>
    </cfRule>
    <cfRule type="containsText" dxfId="30" priority="28" operator="containsText" text="Blanc">
      <formula>NOT(ISERROR(SEARCH("Blanc",G301)))</formula>
    </cfRule>
  </conditionalFormatting>
  <conditionalFormatting sqref="G301:G330">
    <cfRule type="containsText" dxfId="29" priority="26" operator="containsText" text="Rosé">
      <formula>NOT(ISERROR(SEARCH("Rosé",G301)))</formula>
    </cfRule>
  </conditionalFormatting>
  <conditionalFormatting sqref="G318:G330">
    <cfRule type="containsText" dxfId="28" priority="24" operator="containsText" text="Blanc">
      <formula>NOT(ISERROR(SEARCH("Blanc",G318)))</formula>
    </cfRule>
    <cfRule type="containsText" dxfId="27" priority="23" operator="containsText" text="Rouge">
      <formula>NOT(ISERROR(SEARCH("Rouge",G318)))</formula>
    </cfRule>
    <cfRule type="containsText" dxfId="26" priority="22" operator="containsText" text="Orange">
      <formula>NOT(ISERROR(SEARCH("Orange",G318)))</formula>
    </cfRule>
  </conditionalFormatting>
  <conditionalFormatting sqref="G332:G508">
    <cfRule type="containsText" dxfId="25" priority="9" operator="containsText" text="Orange">
      <formula>NOT(ISERROR(SEARCH("Orange",G332)))</formula>
    </cfRule>
  </conditionalFormatting>
  <conditionalFormatting sqref="G363:G508">
    <cfRule type="containsText" dxfId="24" priority="2" operator="containsText" text="Rosé">
      <formula>NOT(ISERROR(SEARCH("Rosé",G363)))</formula>
    </cfRule>
    <cfRule type="containsText" dxfId="23" priority="4" operator="containsText" text="Rouge">
      <formula>NOT(ISERROR(SEARCH("Rouge",G363)))</formula>
    </cfRule>
    <cfRule type="containsText" dxfId="22" priority="5" operator="containsText" text="Blanc">
      <formula>NOT(ISERROR(SEARCH("Blanc",G363)))</formula>
    </cfRule>
  </conditionalFormatting>
  <conditionalFormatting sqref="G513">
    <cfRule type="containsText" dxfId="21" priority="46" operator="containsText" text="Orange">
      <formula>NOT(ISERROR(SEARCH("Orange",G513)))</formula>
    </cfRule>
    <cfRule type="containsText" dxfId="20" priority="47" operator="containsText" text="Rosé">
      <formula>NOT(ISERROR(SEARCH("Rosé",G513)))</formula>
    </cfRule>
    <cfRule type="containsText" dxfId="19" priority="48" operator="containsText" text="Rouge">
      <formula>NOT(ISERROR(SEARCH("Rouge",G513)))</formula>
    </cfRule>
    <cfRule type="containsText" dxfId="18" priority="49" operator="containsText" text="Blanc">
      <formula>NOT(ISERROR(SEARCH("Blanc",G513)))</formula>
    </cfRule>
  </conditionalFormatting>
  <conditionalFormatting sqref="H17:H479 I49 I110 I138 I148 I483 H483:H501">
    <cfRule type="expression" dxfId="17" priority="17">
      <formula>IF(ISNUMBER(SEARCH("Conditi",F17)),TRUE,FALSE)</formula>
    </cfRule>
  </conditionalFormatting>
  <conditionalFormatting sqref="H480:H482">
    <cfRule type="expression" dxfId="16" priority="14">
      <formula>IF(ISNUMBER(SEARCH("Condi",F480)),TRUE,FALSE)</formula>
    </cfRule>
  </conditionalFormatting>
  <conditionalFormatting sqref="H502">
    <cfRule type="expression" dxfId="15" priority="6">
      <formula>IF(ISNUMBER(SEARCH("Condi",F502)),TRUE,FALSE)</formula>
    </cfRule>
  </conditionalFormatting>
  <conditionalFormatting sqref="H18:I31 H36:I44 H46:I48 H50:I296 H301:I479 H483:I501 H503:I507">
    <cfRule type="expression" dxfId="14" priority="39">
      <formula>IF(F18="NM","",ISTEXT(F18))</formula>
    </cfRule>
  </conditionalFormatting>
  <conditionalFormatting sqref="H297:I300">
    <cfRule type="expression" dxfId="13" priority="29">
      <formula>IF(F297="NM","",ISTEXT(F297))</formula>
    </cfRule>
  </conditionalFormatting>
  <conditionalFormatting sqref="H480:I480">
    <cfRule type="expression" dxfId="12" priority="13">
      <formula>IF(F480="NM","",ISTEXT(F480))</formula>
    </cfRule>
  </conditionalFormatting>
  <conditionalFormatting sqref="H481:I481">
    <cfRule type="expression" dxfId="11" priority="11">
      <formula>IF(F481="NM","",ISTEXT(F481))</formula>
    </cfRule>
  </conditionalFormatting>
  <conditionalFormatting sqref="H482:I482">
    <cfRule type="expression" dxfId="10" priority="12">
      <formula>IF(F482="NM","",ISTEXT(F482))</formula>
    </cfRule>
  </conditionalFormatting>
  <conditionalFormatting sqref="H502:I502">
    <cfRule type="expression" dxfId="9" priority="3">
      <formula>IF(F502="NM","",ISTEXT(F502))</formula>
    </cfRule>
  </conditionalFormatting>
  <conditionalFormatting sqref="I18:I31 I35:I44 I46:I48 I50:I479 I483:I501 I503:I507">
    <cfRule type="expression" dxfId="8" priority="19">
      <formula>IF(ISNUMBER(SEARCH("5% ou",E18)),TRUE,FALSE)</formula>
    </cfRule>
    <cfRule type="expression" dxfId="7" priority="21">
      <formula>IF(ISNUMBER(SEARCH("FAV",E18)),TRUE,FALSE)</formula>
    </cfRule>
    <cfRule type="expression" dxfId="6" priority="20">
      <formula>IF(ISNUMBER(SEARCH("Op",E18)),TRUE,FALSE)</formula>
    </cfRule>
  </conditionalFormatting>
  <conditionalFormatting sqref="I480:I482">
    <cfRule type="expression" dxfId="5" priority="16">
      <formula>IF(ISNUMBER(SEARCH("OP",E480)),TRUE,FALSE)</formula>
    </cfRule>
    <cfRule type="expression" dxfId="4" priority="15">
      <formula>IF(ISNUMBER(SEARCH("5% ou",E480)),TRUE,FALSE)</formula>
    </cfRule>
    <cfRule type="expression" dxfId="3" priority="10">
      <formula>IF(ISNUMBER(SEARCH("FAV",E480)),TRUE,FALSE)</formula>
    </cfRule>
  </conditionalFormatting>
  <conditionalFormatting sqref="I502">
    <cfRule type="expression" dxfId="2" priority="8">
      <formula>IF(ISNUMBER(SEARCH("OP",E502)),TRUE,FALSE)</formula>
    </cfRule>
    <cfRule type="expression" dxfId="1" priority="7">
      <formula>IF(ISNUMBER(SEARCH("5% ou",E502)),TRUE,FALSE)</formula>
    </cfRule>
    <cfRule type="expression" dxfId="0" priority="1">
      <formula>IF(ISNUMBER(SEARCH("FAV",E502)),TRUE,FALSE)</formula>
    </cfRule>
  </conditionalFormatting>
  <dataValidations count="2">
    <dataValidation allowBlank="1" showErrorMessage="1" promptTitle="Appliquer la FAV" prompt="Pour appliquer la FAV mettre 5% dans la colonne Gratuité" sqref="H436:H438 H484:H501 H440:H479" xr:uid="{94E4ECC4-A372-4595-AA7F-F9C8FBCC2F9F}"/>
    <dataValidation allowBlank="1" showInputMessage="1" showErrorMessage="1" prompt="Pour appliquer la FAV mettre 5% ou 10% dans la colonne gratuité" sqref="H361:I361" xr:uid="{67E48F78-5EE5-42F7-B8BD-B6527220E8B6}"/>
  </dataValidations>
  <pageMargins left="0" right="0" top="0" bottom="0" header="0.31496062992125984" footer="0.31496062992125984"/>
  <pageSetup paperSize="9" scale="65" fitToHeight="0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3489" r:id="rId4" name="Check Box 1">
              <controlPr defaultSize="0" autoFill="0" autoLine="0" autoPict="0">
                <anchor moveWithCells="1">
                  <from>
                    <xdr:col>3</xdr:col>
                    <xdr:colOff>30480</xdr:colOff>
                    <xdr:row>512</xdr:row>
                    <xdr:rowOff>152400</xdr:rowOff>
                  </from>
                  <to>
                    <xdr:col>3</xdr:col>
                    <xdr:colOff>990600</xdr:colOff>
                    <xdr:row>514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490" r:id="rId5" name="Check Box 2">
              <controlPr defaultSize="0" autoFill="0" autoLine="0" autoPict="0">
                <anchor moveWithCells="1">
                  <from>
                    <xdr:col>3</xdr:col>
                    <xdr:colOff>38100</xdr:colOff>
                    <xdr:row>509</xdr:row>
                    <xdr:rowOff>144780</xdr:rowOff>
                  </from>
                  <to>
                    <xdr:col>3</xdr:col>
                    <xdr:colOff>1021080</xdr:colOff>
                    <xdr:row>511</xdr:row>
                    <xdr:rowOff>68580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A0E0EF91D57C44A8AEC2A69F5917987" ma:contentTypeVersion="13" ma:contentTypeDescription="Crée un document." ma:contentTypeScope="" ma:versionID="c7a70d12d4f0a5e8d22f6967caffdde8">
  <xsd:schema xmlns:xsd="http://www.w3.org/2001/XMLSchema" xmlns:xs="http://www.w3.org/2001/XMLSchema" xmlns:p="http://schemas.microsoft.com/office/2006/metadata/properties" xmlns:ns2="c978912b-1615-4d32-904e-b8deec8e4b34" xmlns:ns3="ccbdce3f-297c-4b16-a141-335bbc01aa66" targetNamespace="http://schemas.microsoft.com/office/2006/metadata/properties" ma:root="true" ma:fieldsID="04212173f3870722fbef930b44cd156b" ns2:_="" ns3:_="">
    <xsd:import namespace="c978912b-1615-4d32-904e-b8deec8e4b34"/>
    <xsd:import namespace="ccbdce3f-297c-4b16-a141-335bbc01aa6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78912b-1615-4d32-904e-b8deec8e4b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Balises d’images" ma:readOnly="false" ma:fieldId="{5cf76f15-5ced-4ddc-b409-7134ff3c332f}" ma:taxonomyMulti="true" ma:sspId="3efc3acb-c9e8-4bbb-9d82-9a22be7e0a0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bdce3f-297c-4b16-a141-335bbc01aa66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a3d6d2de-1ccb-4049-af0a-c024d92444d8}" ma:internalName="TaxCatchAll" ma:showField="CatchAllData" ma:web="ccbdce3f-297c-4b16-a141-335bbc01aa6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978912b-1615-4d32-904e-b8deec8e4b34">
      <Terms xmlns="http://schemas.microsoft.com/office/infopath/2007/PartnerControls"/>
    </lcf76f155ced4ddcb4097134ff3c332f>
    <TaxCatchAll xmlns="ccbdce3f-297c-4b16-a141-335bbc01aa66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D3E9305-3A82-4A75-A33C-3440A8F8BD4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978912b-1615-4d32-904e-b8deec8e4b34"/>
    <ds:schemaRef ds:uri="ccbdce3f-297c-4b16-a141-335bbc01aa6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DAFA3C5-A2F9-4952-975D-763E05F8FB58}">
  <ds:schemaRefs>
    <ds:schemaRef ds:uri="http://schemas.microsoft.com/office/2006/metadata/properties"/>
    <ds:schemaRef ds:uri="http://schemas.microsoft.com/office/infopath/2007/PartnerControls"/>
    <ds:schemaRef ds:uri="c978912b-1615-4d32-904e-b8deec8e4b34"/>
    <ds:schemaRef ds:uri="ccbdce3f-297c-4b16-a141-335bbc01aa66"/>
  </ds:schemaRefs>
</ds:datastoreItem>
</file>

<file path=customXml/itemProps3.xml><?xml version="1.0" encoding="utf-8"?>
<ds:datastoreItem xmlns:ds="http://schemas.openxmlformats.org/officeDocument/2006/customXml" ds:itemID="{19B80708-C070-4558-8105-A4729D8E347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BC Grossiste</vt:lpstr>
      <vt:lpstr>'BC Grossiste'!Zone_d_impression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Claude ORCEAU</dc:creator>
  <cp:keywords/>
  <dc:description/>
  <cp:lastModifiedBy>Claude ORCEAU - Extra Brut</cp:lastModifiedBy>
  <cp:revision/>
  <dcterms:created xsi:type="dcterms:W3CDTF">2021-03-09T16:39:57Z</dcterms:created>
  <dcterms:modified xsi:type="dcterms:W3CDTF">2025-08-28T07:21:15Z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0x0101005A0E0EF91D57C44A8AEC2A69F5917987</vt:lpwstr>
  </property>
  <property fmtid="{D5CDD505-2E9C-101B-9397-08002B2CF9AE}" pid="3" name="MediaServiceImageTags">
    <vt:lpwstr/>
  </property>
  <property fmtid="{D5CDD505-2E9C-101B-9397-08002B2CF9AE}" pid="4" name="xd_ProgID">
    <vt:lpwstr/>
  </property>
  <property fmtid="{D5CDD505-2E9C-101B-9397-08002B2CF9AE}" pid="5" name="ComplianceAssetId">
    <vt:lpwstr/>
  </property>
  <property fmtid="{D5CDD505-2E9C-101B-9397-08002B2CF9AE}" pid="6" name="TemplateUrl">
    <vt:lpwstr/>
  </property>
  <property fmtid="{D5CDD505-2E9C-101B-9397-08002B2CF9AE}" pid="7" name="_ExtendedDescription">
    <vt:lpwstr/>
  </property>
  <property fmtid="{D5CDD505-2E9C-101B-9397-08002B2CF9AE}" pid="8" name="TriggerFlowInfo">
    <vt:lpwstr/>
  </property>
  <property fmtid="{D5CDD505-2E9C-101B-9397-08002B2CF9AE}" pid="9" name="xd_Signature">
    <vt:bool>false</vt:bool>
  </property>
</Properties>
</file>